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showInkAnnotation="0" defaultThemeVersion="124226"/>
  <mc:AlternateContent xmlns:mc="http://schemas.openxmlformats.org/markup-compatibility/2006">
    <mc:Choice Requires="x15">
      <x15ac:absPath xmlns:x15ac="http://schemas.microsoft.com/office/spreadsheetml/2010/11/ac" url="\\Sa02\900-010-システムドキュメント\AG)制作\26新型コロナ感染症セーフティネット簡易判定ツール\"/>
    </mc:Choice>
  </mc:AlternateContent>
  <xr:revisionPtr revIDLastSave="0" documentId="13_ncr:1_{549BB40D-F603-48BE-B3C4-CDC769F59EF2}" xr6:coauthVersionLast="43" xr6:coauthVersionMax="43" xr10:uidLastSave="{00000000-0000-0000-0000-000000000000}"/>
  <bookViews>
    <workbookView xWindow="-120" yWindow="-120" windowWidth="29040" windowHeight="15840" tabRatio="874" activeTab="2" xr2:uid="{00000000-000D-0000-FFFF-FFFF00000000}"/>
  </bookViews>
  <sheets>
    <sheet name="修正履歴" sheetId="20" r:id="rId1"/>
    <sheet name="説明書" sheetId="29" r:id="rId2"/>
    <sheet name="認定判定" sheetId="1" r:id="rId3"/>
    <sheet name="Gyosyu" sheetId="2" state="hidden" r:id="rId4"/>
    <sheet name="GyosyuKbn" sheetId="3" state="hidden" r:id="rId5"/>
    <sheet name="5号業種リスト" sheetId="19" r:id="rId6"/>
    <sheet name="市町村" sheetId="23" state="hidden" r:id="rId7"/>
    <sheet name="SN4号4-①" sheetId="4" r:id="rId8"/>
    <sheet name="認定要件確認書SN4" sheetId="30" r:id="rId9"/>
    <sheet name="SN4号4-②" sheetId="5" r:id="rId10"/>
    <sheet name="SN4号4-③" sheetId="6" r:id="rId11"/>
    <sheet name="SN4号4-④" sheetId="7" r:id="rId12"/>
    <sheet name="SN5号-（イ)-①" sheetId="8" r:id="rId13"/>
    <sheet name="認定要件確認書SN5" sheetId="33" r:id="rId14"/>
    <sheet name="SN5号-（イ)-②a" sheetId="24" r:id="rId15"/>
    <sheet name="SN5号-（イ)-④" sheetId="9" state="hidden" r:id="rId16"/>
    <sheet name="SN5号-（イ)-⑤a" sheetId="25" r:id="rId17"/>
    <sheet name="SN5号-（イ)-⑦" sheetId="10" state="hidden" r:id="rId18"/>
    <sheet name="SN5号-（イ)-⑩a" sheetId="26" r:id="rId19"/>
    <sheet name="SN5号-（イ)-⑧" sheetId="11" state="hidden" r:id="rId20"/>
    <sheet name="SN5号-（イ)-⑪a" sheetId="27" r:id="rId21"/>
    <sheet name="SN5号-（イ)-⑨" sheetId="12" state="hidden" r:id="rId22"/>
    <sheet name="SN5号-（イ)-⑫a" sheetId="28" r:id="rId23"/>
    <sheet name="危機-①" sheetId="15" r:id="rId24"/>
    <sheet name="認定要件確認書危機関連" sheetId="32" r:id="rId25"/>
    <sheet name="危機-②" sheetId="14" r:id="rId26"/>
    <sheet name="危機-③" sheetId="16" r:id="rId27"/>
    <sheet name="危機-④" sheetId="17" r:id="rId28"/>
  </sheets>
  <definedNames>
    <definedName name="_xlnm.Print_Area" localSheetId="5">'5号業種リスト'!$B$1:$E$99</definedName>
    <definedName name="_xlnm.Print_Area" localSheetId="7">'SN4号4-①'!$A$1:$R$44</definedName>
    <definedName name="_xlnm.Print_Area" localSheetId="9">'SN4号4-②'!$A$1:$R$43</definedName>
    <definedName name="_xlnm.Print_Area" localSheetId="10">'SN4号4-③'!$A$1:$R$45</definedName>
    <definedName name="_xlnm.Print_Area" localSheetId="11">'SN4号4-④'!$A$1:$R$45</definedName>
    <definedName name="_xlnm.Print_Area" localSheetId="12">'SN5号-（イ)-①'!$A$1:$T$40</definedName>
    <definedName name="_xlnm.Print_Area" localSheetId="14">'SN5号-（イ)-②a'!$A$1:$T$39</definedName>
    <definedName name="_xlnm.Print_Area" localSheetId="15">'SN5号-（イ)-④'!$A$1:$T$46</definedName>
    <definedName name="_xlnm.Print_Area" localSheetId="16">'SN5号-（イ)-⑤a'!$A$1:$T$49</definedName>
    <definedName name="_xlnm.Print_Area" localSheetId="17">'SN5号-（イ)-⑦'!$A$1:$T$44</definedName>
    <definedName name="_xlnm.Print_Area" localSheetId="19">'SN5号-（イ)-⑧'!$A$1:$T$45</definedName>
    <definedName name="_xlnm.Print_Area" localSheetId="21">'SN5号-（イ)-⑨'!$A$1:$T$48</definedName>
    <definedName name="_xlnm.Print_Area" localSheetId="18">'SN5号-（イ)-⑩a'!$A$1:$T$44</definedName>
    <definedName name="_xlnm.Print_Area" localSheetId="20">'SN5号-（イ)-⑪a'!$A$1:$T$46</definedName>
    <definedName name="_xlnm.Print_Area" localSheetId="22">'SN5号-（イ)-⑫a'!$A$1:$T$50</definedName>
    <definedName name="_xlnm.Print_Area" localSheetId="23">'危機-①'!$A$1:$R$44</definedName>
    <definedName name="_xlnm.Print_Area" localSheetId="25">'危機-②'!$A$1:$R$42</definedName>
    <definedName name="_xlnm.Print_Area" localSheetId="26">'危機-③'!$A$1:$R$45</definedName>
    <definedName name="_xlnm.Print_Area" localSheetId="27">'危機-④'!$A$1:$R$45</definedName>
    <definedName name="_xlnm.Print_Area" localSheetId="2">認定判定!$A$1:$J$39</definedName>
  </definedNames>
  <calcPr calcId="181029"/>
</workbook>
</file>

<file path=xl/calcChain.xml><?xml version="1.0" encoding="utf-8"?>
<calcChain xmlns="http://schemas.openxmlformats.org/spreadsheetml/2006/main">
  <c r="G32" i="1" l="1"/>
  <c r="G31" i="1"/>
  <c r="G30" i="1"/>
  <c r="G29" i="1"/>
  <c r="G28" i="1"/>
  <c r="G27" i="1"/>
  <c r="J4" i="1" l="1"/>
  <c r="J33" i="1"/>
  <c r="C32" i="1" l="1"/>
  <c r="C33" i="1" s="1"/>
  <c r="C45" i="1"/>
  <c r="C18" i="1"/>
  <c r="C19" i="1" s="1"/>
  <c r="D21" i="17" l="1"/>
  <c r="D21" i="16"/>
  <c r="E23" i="28"/>
  <c r="D21" i="7"/>
  <c r="D21" i="6"/>
  <c r="E22" i="27"/>
  <c r="D28" i="25" l="1"/>
  <c r="C24" i="4"/>
  <c r="B11" i="32" l="1"/>
  <c r="B11" i="30"/>
  <c r="D19" i="17"/>
  <c r="C18" i="17"/>
  <c r="C18" i="16"/>
  <c r="D22" i="14"/>
  <c r="Q22" i="14"/>
  <c r="D19" i="14"/>
  <c r="D20" i="28"/>
  <c r="D19" i="27"/>
  <c r="D18" i="26"/>
  <c r="C18" i="7"/>
  <c r="C18" i="6"/>
  <c r="C18" i="5"/>
  <c r="B14" i="32"/>
  <c r="B12" i="32"/>
  <c r="B9" i="32"/>
  <c r="B8" i="32"/>
  <c r="B12" i="30"/>
  <c r="B9" i="30"/>
  <c r="C18" i="15"/>
  <c r="D22" i="15"/>
  <c r="D21" i="15"/>
  <c r="C18" i="14"/>
  <c r="E19" i="26"/>
  <c r="R26" i="26"/>
  <c r="R25" i="26"/>
  <c r="K26" i="26"/>
  <c r="K25" i="26"/>
  <c r="E24" i="26"/>
  <c r="E25" i="25"/>
  <c r="E22" i="25"/>
  <c r="D19" i="25"/>
  <c r="D22" i="5"/>
  <c r="Q22" i="5" l="1"/>
  <c r="D19" i="5"/>
  <c r="B27" i="30"/>
  <c r="B14" i="30"/>
  <c r="B8" i="30"/>
  <c r="D22" i="4"/>
  <c r="D21" i="4"/>
  <c r="C18" i="4"/>
  <c r="B10" i="1"/>
  <c r="B11" i="1"/>
  <c r="B12" i="1"/>
  <c r="B13" i="1"/>
  <c r="B24" i="1"/>
  <c r="B25" i="1"/>
  <c r="B26" i="1"/>
  <c r="B27" i="1"/>
  <c r="B28" i="1"/>
  <c r="B14" i="1"/>
  <c r="D33" i="1"/>
  <c r="D32" i="1"/>
  <c r="D19" i="1"/>
  <c r="D18" i="1"/>
  <c r="D28" i="1"/>
  <c r="D27" i="1"/>
  <c r="D26" i="1"/>
  <c r="D25" i="1"/>
  <c r="D24" i="1"/>
  <c r="D14" i="1"/>
  <c r="D13" i="1"/>
  <c r="D12" i="1"/>
  <c r="D11" i="1"/>
  <c r="D10" i="1"/>
  <c r="C44" i="1" l="1"/>
  <c r="C47" i="1"/>
  <c r="C48" i="1"/>
  <c r="O24" i="28"/>
  <c r="O24" i="27"/>
  <c r="O23" i="27"/>
  <c r="O25" i="28"/>
  <c r="O21" i="16"/>
  <c r="O21" i="7"/>
  <c r="O21" i="17"/>
  <c r="O21" i="6"/>
  <c r="C43" i="1"/>
  <c r="O22" i="5"/>
  <c r="O22" i="14"/>
  <c r="O22" i="4"/>
  <c r="R12" i="32"/>
  <c r="D29" i="32" s="1"/>
  <c r="R12" i="30"/>
  <c r="O22" i="15"/>
  <c r="C42" i="1"/>
  <c r="R9" i="32"/>
  <c r="P29" i="32" s="1"/>
  <c r="O21" i="15"/>
  <c r="O21" i="4"/>
  <c r="C41" i="1"/>
  <c r="R9" i="30"/>
  <c r="O26" i="26"/>
  <c r="O25" i="26"/>
  <c r="C46" i="1"/>
  <c r="O26" i="25"/>
  <c r="O27" i="25"/>
  <c r="O24" i="25"/>
  <c r="O23" i="25"/>
  <c r="J42" i="17"/>
  <c r="H42" i="17" s="1"/>
  <c r="C39" i="17"/>
  <c r="Q30" i="17"/>
  <c r="O30" i="17"/>
  <c r="Q23" i="17"/>
  <c r="O23" i="17"/>
  <c r="Q22" i="17"/>
  <c r="O22" i="17"/>
  <c r="Q21" i="17"/>
  <c r="L16" i="17"/>
  <c r="K8" i="17"/>
  <c r="K7" i="17"/>
  <c r="K6" i="17"/>
  <c r="C4" i="17"/>
  <c r="L3" i="17"/>
  <c r="J42" i="16"/>
  <c r="H42" i="16" s="1"/>
  <c r="C39" i="16"/>
  <c r="Q27" i="16"/>
  <c r="O27" i="16"/>
  <c r="Q22" i="16"/>
  <c r="O22" i="16"/>
  <c r="Q21" i="16"/>
  <c r="L16" i="16"/>
  <c r="K8" i="16"/>
  <c r="K7" i="16"/>
  <c r="K6" i="16"/>
  <c r="C4" i="16"/>
  <c r="L3" i="16"/>
  <c r="J39" i="14"/>
  <c r="H39" i="14" s="1"/>
  <c r="C36" i="14"/>
  <c r="Q25" i="14"/>
  <c r="Q23" i="14"/>
  <c r="Q21" i="14"/>
  <c r="O21" i="14"/>
  <c r="L16" i="14"/>
  <c r="K8" i="14"/>
  <c r="K7" i="14"/>
  <c r="K6" i="14"/>
  <c r="C4" i="14"/>
  <c r="L3" i="14"/>
  <c r="R25" i="32"/>
  <c r="J29" i="32" s="1"/>
  <c r="R21" i="32"/>
  <c r="V29" i="32" s="1"/>
  <c r="B4" i="32"/>
  <c r="J41" i="15"/>
  <c r="H41" i="15" s="1"/>
  <c r="C38" i="15"/>
  <c r="Q28" i="15"/>
  <c r="O28" i="15"/>
  <c r="Q27" i="15"/>
  <c r="O27" i="15"/>
  <c r="Q22" i="15"/>
  <c r="Q21" i="15"/>
  <c r="L16" i="15"/>
  <c r="K8" i="15"/>
  <c r="K7" i="15"/>
  <c r="K6" i="15"/>
  <c r="C4" i="15"/>
  <c r="L3" i="15"/>
  <c r="J47" i="28"/>
  <c r="H47" i="28" s="1"/>
  <c r="D44" i="28"/>
  <c r="R37" i="28"/>
  <c r="O37" i="28"/>
  <c r="R36" i="28"/>
  <c r="O36" i="28"/>
  <c r="R31" i="28"/>
  <c r="O31" i="28"/>
  <c r="R30" i="28"/>
  <c r="O30" i="28"/>
  <c r="R28" i="28"/>
  <c r="O28" i="28"/>
  <c r="R27" i="28"/>
  <c r="O27" i="28"/>
  <c r="R25" i="28"/>
  <c r="R24" i="28"/>
  <c r="L12" i="28"/>
  <c r="L11" i="28"/>
  <c r="L10" i="28"/>
  <c r="D8" i="28"/>
  <c r="M7" i="28"/>
  <c r="J43" i="27"/>
  <c r="H43" i="27" s="1"/>
  <c r="D40" i="27"/>
  <c r="R33" i="27"/>
  <c r="O33" i="27"/>
  <c r="R32" i="27"/>
  <c r="O32" i="27"/>
  <c r="R27" i="27"/>
  <c r="O27" i="27"/>
  <c r="R26" i="27"/>
  <c r="O26" i="27"/>
  <c r="R24" i="27"/>
  <c r="R23" i="27"/>
  <c r="L12" i="27"/>
  <c r="L11" i="27"/>
  <c r="L10" i="27"/>
  <c r="D8" i="27"/>
  <c r="M7" i="27"/>
  <c r="J41" i="26"/>
  <c r="H41" i="26" s="1"/>
  <c r="D38" i="26"/>
  <c r="R32" i="26"/>
  <c r="O32" i="26"/>
  <c r="R31" i="26"/>
  <c r="O31" i="26"/>
  <c r="R29" i="26"/>
  <c r="O29" i="26"/>
  <c r="R28" i="26"/>
  <c r="O28" i="26"/>
  <c r="R23" i="26"/>
  <c r="O23" i="26"/>
  <c r="R22" i="26"/>
  <c r="O22" i="26"/>
  <c r="L12" i="26"/>
  <c r="L11" i="26"/>
  <c r="L10" i="26"/>
  <c r="D8" i="26"/>
  <c r="M7" i="26"/>
  <c r="J46" i="25"/>
  <c r="H46" i="25" s="1"/>
  <c r="D43" i="25"/>
  <c r="R36" i="25"/>
  <c r="O36" i="25"/>
  <c r="R35" i="25"/>
  <c r="O35" i="25"/>
  <c r="R33" i="25"/>
  <c r="O33" i="25"/>
  <c r="R32" i="25"/>
  <c r="O32" i="25"/>
  <c r="R27" i="25"/>
  <c r="R26" i="25"/>
  <c r="R24" i="25"/>
  <c r="R23" i="25"/>
  <c r="L12" i="25"/>
  <c r="L11" i="25"/>
  <c r="L10" i="25"/>
  <c r="D8" i="25"/>
  <c r="M7" i="25"/>
  <c r="J36" i="24"/>
  <c r="H36" i="24" s="1"/>
  <c r="D33" i="24"/>
  <c r="R26" i="24"/>
  <c r="O26" i="24"/>
  <c r="R25" i="24"/>
  <c r="O25" i="24"/>
  <c r="R23" i="24"/>
  <c r="O23" i="24"/>
  <c r="R22" i="24"/>
  <c r="O22" i="24"/>
  <c r="L12" i="24"/>
  <c r="L11" i="24"/>
  <c r="L10" i="24"/>
  <c r="B4" i="33"/>
  <c r="Q27" i="8"/>
  <c r="Q26" i="8"/>
  <c r="B14" i="8"/>
  <c r="D8" i="8"/>
  <c r="J42" i="7"/>
  <c r="H42" i="7" s="1"/>
  <c r="Q30" i="7"/>
  <c r="Q23" i="7"/>
  <c r="Q22" i="7"/>
  <c r="Q21" i="7"/>
  <c r="K8" i="7"/>
  <c r="K7" i="7"/>
  <c r="K6" i="7"/>
  <c r="C4" i="7"/>
  <c r="J42" i="6"/>
  <c r="H42" i="6" s="1"/>
  <c r="C39" i="6"/>
  <c r="Q27" i="6"/>
  <c r="Q22" i="6"/>
  <c r="Q21" i="6"/>
  <c r="K8" i="6"/>
  <c r="K7" i="6"/>
  <c r="K6" i="6"/>
  <c r="J40" i="5"/>
  <c r="H40" i="5" s="1"/>
  <c r="Q25" i="5"/>
  <c r="Q23" i="5"/>
  <c r="Q21" i="5"/>
  <c r="K8" i="5"/>
  <c r="K7" i="5"/>
  <c r="K6" i="5"/>
  <c r="B4" i="30"/>
  <c r="J41" i="4"/>
  <c r="H41" i="4" s="1"/>
  <c r="Q28" i="4"/>
  <c r="Q27" i="4"/>
  <c r="Q22" i="4"/>
  <c r="Q21" i="4"/>
  <c r="K8" i="4"/>
  <c r="K7" i="4"/>
  <c r="K6" i="4"/>
  <c r="J37" i="8"/>
  <c r="H37" i="8" s="1"/>
  <c r="L11" i="8"/>
  <c r="L10" i="8"/>
  <c r="L12" i="8"/>
  <c r="L3" i="7"/>
  <c r="L3" i="6"/>
  <c r="C4" i="6"/>
  <c r="L3" i="4"/>
  <c r="L3" i="5"/>
  <c r="C4" i="5"/>
  <c r="C4" i="4"/>
  <c r="D8" i="24"/>
  <c r="M7" i="24"/>
  <c r="B13" i="33"/>
  <c r="B12" i="33"/>
  <c r="B11" i="33"/>
  <c r="B10" i="33"/>
  <c r="R13" i="33"/>
  <c r="R12" i="33"/>
  <c r="R11" i="33"/>
  <c r="R10" i="33"/>
  <c r="C37" i="5"/>
  <c r="C38" i="4"/>
  <c r="C39" i="7"/>
  <c r="D34" i="8"/>
  <c r="N27" i="8"/>
  <c r="N26" i="8"/>
  <c r="M7" i="8"/>
  <c r="O30" i="7"/>
  <c r="O23" i="7"/>
  <c r="O22" i="7"/>
  <c r="L16" i="7"/>
  <c r="O27" i="6"/>
  <c r="O22" i="6"/>
  <c r="L16" i="6"/>
  <c r="L16" i="5"/>
  <c r="O21" i="5"/>
  <c r="O16" i="32" l="1"/>
  <c r="Q30" i="32"/>
  <c r="I17" i="32"/>
  <c r="D16" i="32"/>
  <c r="K30" i="32"/>
  <c r="L16" i="4"/>
  <c r="R25" i="30"/>
  <c r="R21" i="30"/>
  <c r="V29" i="30" s="1"/>
  <c r="O28" i="4"/>
  <c r="O27" i="4"/>
  <c r="AC29" i="30"/>
  <c r="N19" i="4"/>
  <c r="Z16" i="30" l="1"/>
  <c r="N25" i="4"/>
  <c r="O20" i="27"/>
  <c r="N19" i="16"/>
  <c r="N19" i="6"/>
  <c r="O21" i="27"/>
  <c r="I17" i="30"/>
  <c r="D16" i="30"/>
  <c r="K30" i="30"/>
  <c r="D29" i="30"/>
  <c r="N19" i="17"/>
  <c r="N19" i="7"/>
  <c r="O22" i="28"/>
  <c r="O21" i="28"/>
  <c r="H13" i="1"/>
  <c r="N19" i="15"/>
  <c r="O21" i="25"/>
  <c r="O20" i="25"/>
  <c r="Z16" i="32"/>
  <c r="O20" i="24"/>
  <c r="N25" i="8"/>
  <c r="O19" i="24"/>
  <c r="Z29" i="33"/>
  <c r="H10" i="1"/>
  <c r="H14" i="1"/>
  <c r="O33" i="28"/>
  <c r="N28" i="7"/>
  <c r="N28" i="17"/>
  <c r="O34" i="28"/>
  <c r="N25" i="16"/>
  <c r="O30" i="27"/>
  <c r="O29" i="27"/>
  <c r="N25" i="6"/>
  <c r="O19" i="26"/>
  <c r="N19" i="14"/>
  <c r="N19" i="5"/>
  <c r="O20" i="26"/>
  <c r="O29" i="25"/>
  <c r="AC29" i="32"/>
  <c r="N25" i="15"/>
  <c r="O30" i="25"/>
  <c r="H15" i="1"/>
  <c r="H19" i="1"/>
  <c r="P29" i="30"/>
  <c r="O16" i="30"/>
  <c r="Q30" i="30"/>
  <c r="J29" i="30"/>
  <c r="J45" i="12"/>
  <c r="D42" i="12"/>
  <c r="D39" i="11"/>
  <c r="J41" i="10"/>
  <c r="D38" i="10"/>
  <c r="D40" i="9"/>
  <c r="C9" i="8" l="1"/>
  <c r="C9" i="24"/>
  <c r="I14" i="1"/>
  <c r="B5" i="7"/>
  <c r="I13" i="1"/>
  <c r="C9" i="25"/>
  <c r="I15" i="1"/>
  <c r="B5" i="4"/>
  <c r="I10" i="1"/>
  <c r="B5" i="15"/>
  <c r="I19" i="1"/>
  <c r="J43" i="9"/>
  <c r="H43" i="9" s="1"/>
  <c r="H41" i="10"/>
  <c r="J42" i="11"/>
  <c r="H42" i="11" s="1"/>
  <c r="H45" i="12"/>
  <c r="K31" i="1" l="1"/>
  <c r="B14" i="27" l="1"/>
  <c r="B14" i="26"/>
  <c r="B17" i="8"/>
  <c r="B14" i="24"/>
  <c r="G10" i="33"/>
  <c r="B14" i="28"/>
  <c r="B14" i="25"/>
  <c r="K27" i="1"/>
  <c r="K29" i="1"/>
  <c r="K32" i="1"/>
  <c r="K28" i="1"/>
  <c r="K30" i="1"/>
  <c r="R14" i="33"/>
  <c r="R25" i="33"/>
  <c r="R22" i="33"/>
  <c r="O29" i="33" s="1"/>
  <c r="AD10" i="33" l="1"/>
  <c r="AD13" i="33"/>
  <c r="AD12" i="33"/>
  <c r="AD11" i="33"/>
  <c r="D29" i="33"/>
  <c r="I30" i="33"/>
  <c r="K33" i="1"/>
  <c r="O25" i="14"/>
  <c r="O23" i="14"/>
  <c r="Q35" i="12"/>
  <c r="N35" i="12"/>
  <c r="Q29" i="12"/>
  <c r="N29" i="12"/>
  <c r="Q28" i="12"/>
  <c r="N28" i="12"/>
  <c r="Q27" i="12"/>
  <c r="N27" i="12"/>
  <c r="B14" i="12"/>
  <c r="L12" i="12"/>
  <c r="L11" i="12"/>
  <c r="L10" i="12"/>
  <c r="D8" i="12"/>
  <c r="M7" i="12"/>
  <c r="Q32" i="11"/>
  <c r="N32" i="11"/>
  <c r="Q28" i="11"/>
  <c r="N28" i="11"/>
  <c r="Q27" i="11"/>
  <c r="N27" i="11"/>
  <c r="B14" i="11"/>
  <c r="L12" i="11"/>
  <c r="L11" i="11"/>
  <c r="L10" i="11"/>
  <c r="D8" i="11"/>
  <c r="M7" i="11"/>
  <c r="Q30" i="10"/>
  <c r="N30" i="10"/>
  <c r="Q28" i="10"/>
  <c r="N28" i="10"/>
  <c r="Q27" i="10"/>
  <c r="N27" i="10"/>
  <c r="B14" i="10"/>
  <c r="L12" i="10"/>
  <c r="L11" i="10"/>
  <c r="L10" i="10"/>
  <c r="D8" i="10"/>
  <c r="M7" i="10"/>
  <c r="Q33" i="9"/>
  <c r="N33" i="9"/>
  <c r="Q32" i="9"/>
  <c r="N32" i="9"/>
  <c r="Q28" i="9"/>
  <c r="N28" i="9"/>
  <c r="Q27" i="9"/>
  <c r="N27" i="9"/>
  <c r="B14" i="9"/>
  <c r="L12" i="9"/>
  <c r="L11" i="9"/>
  <c r="L10" i="9"/>
  <c r="D8" i="9"/>
  <c r="M7" i="9"/>
  <c r="O25" i="5"/>
  <c r="O23" i="5"/>
  <c r="N25" i="12"/>
  <c r="B17" i="12"/>
  <c r="D39" i="1"/>
  <c r="D38" i="1"/>
  <c r="D37" i="1"/>
  <c r="D35" i="1"/>
  <c r="B35" i="1"/>
  <c r="D34" i="1"/>
  <c r="B34" i="1"/>
  <c r="D31" i="1"/>
  <c r="B31" i="1"/>
  <c r="D30" i="1"/>
  <c r="B30" i="1"/>
  <c r="D29" i="1"/>
  <c r="B29" i="1"/>
  <c r="I21" i="33" s="1"/>
  <c r="D21" i="1"/>
  <c r="B21" i="1"/>
  <c r="D20" i="1"/>
  <c r="B20" i="1"/>
  <c r="D17" i="1"/>
  <c r="B17" i="1"/>
  <c r="D16" i="1"/>
  <c r="B16" i="1"/>
  <c r="D15" i="1"/>
  <c r="B15" i="1"/>
  <c r="M24" i="33" s="1"/>
  <c r="E7" i="1"/>
  <c r="I4" i="1"/>
  <c r="H4" i="1"/>
  <c r="H12" i="1" l="1"/>
  <c r="H17" i="1"/>
  <c r="H18" i="1"/>
  <c r="H21" i="1"/>
  <c r="H22" i="1"/>
  <c r="T24" i="33"/>
  <c r="M11" i="30"/>
  <c r="M11" i="32"/>
  <c r="I8" i="32"/>
  <c r="I8" i="30"/>
  <c r="H16" i="1"/>
  <c r="H11" i="1"/>
  <c r="H20" i="1"/>
  <c r="X23" i="32"/>
  <c r="X23" i="30"/>
  <c r="L20" i="32"/>
  <c r="L20" i="30"/>
  <c r="H17" i="11"/>
  <c r="H17" i="8"/>
  <c r="G11" i="33"/>
  <c r="N18" i="10"/>
  <c r="N18" i="8"/>
  <c r="B18" i="12"/>
  <c r="B18" i="8"/>
  <c r="G13" i="33"/>
  <c r="H18" i="11"/>
  <c r="H18" i="8"/>
  <c r="Q23" i="32"/>
  <c r="Q23" i="30"/>
  <c r="P21" i="33"/>
  <c r="S20" i="32"/>
  <c r="S20" i="30"/>
  <c r="N17" i="11"/>
  <c r="G12" i="33"/>
  <c r="N17" i="8"/>
  <c r="AD14" i="33"/>
  <c r="N18" i="12"/>
  <c r="F7" i="1"/>
  <c r="N18" i="11"/>
  <c r="N18" i="9"/>
  <c r="H18" i="12"/>
  <c r="H18" i="10"/>
  <c r="H18" i="9"/>
  <c r="B18" i="9"/>
  <c r="B18" i="10"/>
  <c r="B18" i="11"/>
  <c r="N17" i="12"/>
  <c r="N17" i="10"/>
  <c r="N17" i="9"/>
  <c r="H17" i="9"/>
  <c r="H17" i="10"/>
  <c r="H17" i="12"/>
  <c r="B17" i="9"/>
  <c r="B17" i="10"/>
  <c r="B17" i="11"/>
  <c r="N25" i="9"/>
  <c r="N33" i="12"/>
  <c r="N30" i="11"/>
  <c r="N25" i="11"/>
  <c r="N30" i="9"/>
  <c r="N25" i="10"/>
  <c r="B5" i="17" l="1"/>
  <c r="I22" i="1"/>
  <c r="I12" i="1"/>
  <c r="B5" i="6"/>
  <c r="B5" i="16"/>
  <c r="I21" i="1"/>
  <c r="I18" i="1"/>
  <c r="C9" i="28"/>
  <c r="C9" i="27"/>
  <c r="I17" i="1"/>
  <c r="B5" i="5"/>
  <c r="I11" i="1"/>
  <c r="C9" i="26"/>
  <c r="I16" i="1"/>
  <c r="B5" i="14"/>
  <c r="I20" i="1"/>
  <c r="J19" i="1"/>
  <c r="J10" i="1"/>
  <c r="J14" i="1"/>
  <c r="C9" i="12"/>
  <c r="C9" i="9"/>
  <c r="C9" i="11"/>
  <c r="C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author>
  </authors>
  <commentList>
    <comment ref="J2" authorId="0" shapeId="0" xr:uid="{00000000-0006-0000-0200-000001000000}">
      <text>
        <r>
          <rPr>
            <b/>
            <sz val="9"/>
            <color indexed="81"/>
            <rFont val="ＭＳ Ｐゴシック"/>
            <family val="3"/>
            <charset val="128"/>
          </rPr>
          <t>西暦で入力してください。
YYYY/MM/DD</t>
        </r>
        <r>
          <rPr>
            <sz val="9"/>
            <color indexed="81"/>
            <rFont val="ＭＳ Ｐゴシック"/>
            <family val="3"/>
            <charset val="128"/>
          </rPr>
          <t xml:space="preserve">
</t>
        </r>
      </text>
    </comment>
    <comment ref="J3" authorId="0" shapeId="0" xr:uid="{00000000-0006-0000-0200-000002000000}">
      <text>
        <r>
          <rPr>
            <b/>
            <sz val="9"/>
            <color indexed="81"/>
            <rFont val="ＭＳ Ｐゴシック"/>
            <family val="3"/>
            <charset val="128"/>
          </rPr>
          <t>西暦で入力してくださ
YYYY/MM/DD</t>
        </r>
        <r>
          <rPr>
            <sz val="9"/>
            <color indexed="81"/>
            <rFont val="ＭＳ Ｐゴシック"/>
            <family val="3"/>
            <charset val="128"/>
          </rPr>
          <t xml:space="preserve">
</t>
        </r>
      </text>
    </comment>
    <comment ref="C8" authorId="0" shapeId="0" xr:uid="{00000000-0006-0000-0200-000006000000}">
      <text>
        <r>
          <rPr>
            <b/>
            <sz val="9"/>
            <color indexed="81"/>
            <rFont val="ＭＳ Ｐゴシック"/>
            <family val="3"/>
            <charset val="128"/>
          </rPr>
          <t>!!必須入力です!!
西暦で入力してください
YYYY/MM</t>
        </r>
      </text>
    </comment>
    <comment ref="D9" authorId="0" shapeId="0" xr:uid="{00000000-0006-0000-0200-000007000000}">
      <text>
        <r>
          <rPr>
            <sz val="9"/>
            <color indexed="81"/>
            <rFont val="ＭＳ Ｐゴシック"/>
            <family val="3"/>
            <charset val="128"/>
          </rPr>
          <t>千円単位で入力する場合は申請先市町村にご確認ください。</t>
        </r>
      </text>
    </comment>
    <comment ref="H11" authorId="0" shapeId="0" xr:uid="{00000000-0006-0000-0200-000008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2" authorId="0" shapeId="0" xr:uid="{00000000-0006-0000-0200-000009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3" authorId="0" shapeId="0" xr:uid="{00000000-0006-0000-0200-00000A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6" authorId="0" shapeId="0" xr:uid="{00000000-0006-0000-0200-00000B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7" authorId="0" shapeId="0" xr:uid="{00000000-0006-0000-0200-00000C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8" authorId="0" shapeId="0" xr:uid="{00000000-0006-0000-0200-00000D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0" authorId="0" shapeId="0" xr:uid="{00000000-0006-0000-0200-00000E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1" authorId="0" shapeId="0" xr:uid="{00000000-0006-0000-0200-00000F000000}">
      <text>
        <r>
          <rPr>
            <sz val="9"/>
            <color indexed="81"/>
            <rFont val="ＭＳ Ｐゴシック"/>
            <family val="3"/>
            <charset val="128"/>
          </rPr>
          <t xml:space="preserve">　本様式は、業歴３ヶ月以上１年１ヶ月未満の場合あるいは前年以降、事業拡大等により前年比較が適当でない特段の事情がある場合に使用します。
</t>
        </r>
      </text>
    </comment>
    <comment ref="H22" authorId="0" shapeId="0" xr:uid="{00000000-0006-0000-0200-000010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List>
</comments>
</file>

<file path=xl/sharedStrings.xml><?xml version="1.0" encoding="utf-8"?>
<sst xmlns="http://schemas.openxmlformats.org/spreadsheetml/2006/main" count="1209" uniqueCount="623">
  <si>
    <t>最近1か月</t>
    <rPh sb="0" eb="2">
      <t>サイキン</t>
    </rPh>
    <rPh sb="4" eb="5">
      <t>ゲツ</t>
    </rPh>
    <phoneticPr fontId="2"/>
  </si>
  <si>
    <t>最近1か月の前年同月に対する売上高減少率</t>
    <rPh sb="0" eb="2">
      <t>サイキン</t>
    </rPh>
    <rPh sb="4" eb="5">
      <t>ゲツ</t>
    </rPh>
    <rPh sb="6" eb="8">
      <t>ゼンネン</t>
    </rPh>
    <rPh sb="8" eb="10">
      <t>ドウゲツ</t>
    </rPh>
    <rPh sb="11" eb="12">
      <t>タイ</t>
    </rPh>
    <rPh sb="14" eb="16">
      <t>ウリアゲ</t>
    </rPh>
    <rPh sb="16" eb="17">
      <t>ダカ</t>
    </rPh>
    <rPh sb="17" eb="19">
      <t>ゲンショウ</t>
    </rPh>
    <rPh sb="19" eb="20">
      <t>リツ</t>
    </rPh>
    <phoneticPr fontId="2"/>
  </si>
  <si>
    <t>最近3か月平均に対する最近1か月の売上高減少率</t>
    <rPh sb="0" eb="2">
      <t>サイキン</t>
    </rPh>
    <rPh sb="4" eb="5">
      <t>ゲツ</t>
    </rPh>
    <rPh sb="5" eb="7">
      <t>ヘイキン</t>
    </rPh>
    <rPh sb="8" eb="9">
      <t>タイ</t>
    </rPh>
    <rPh sb="11" eb="13">
      <t>サイキン</t>
    </rPh>
    <rPh sb="15" eb="16">
      <t>ゲツ</t>
    </rPh>
    <rPh sb="17" eb="19">
      <t>ウリアゲ</t>
    </rPh>
    <rPh sb="19" eb="20">
      <t>ダカ</t>
    </rPh>
    <rPh sb="20" eb="22">
      <t>ゲンショウ</t>
    </rPh>
    <rPh sb="22" eb="23">
      <t>リツ</t>
    </rPh>
    <phoneticPr fontId="2"/>
  </si>
  <si>
    <t>令和1年12月売上高に対する最近1か月の売上高減少率</t>
    <rPh sb="0" eb="2">
      <t>レイワ</t>
    </rPh>
    <rPh sb="3" eb="4">
      <t>ネン</t>
    </rPh>
    <rPh sb="6" eb="7">
      <t>ガツ</t>
    </rPh>
    <rPh sb="7" eb="9">
      <t>ウリアゲ</t>
    </rPh>
    <rPh sb="9" eb="10">
      <t>ダカ</t>
    </rPh>
    <rPh sb="11" eb="12">
      <t>タイ</t>
    </rPh>
    <rPh sb="14" eb="16">
      <t>サイキン</t>
    </rPh>
    <rPh sb="18" eb="19">
      <t>ゲツ</t>
    </rPh>
    <rPh sb="20" eb="22">
      <t>ウリアゲ</t>
    </rPh>
    <rPh sb="22" eb="23">
      <t>ダカ</t>
    </rPh>
    <rPh sb="23" eb="25">
      <t>ゲンショウ</t>
    </rPh>
    <rPh sb="25" eb="26">
      <t>リツ</t>
    </rPh>
    <phoneticPr fontId="2"/>
  </si>
  <si>
    <t>令和1年10月から12月の平均売上高に対する最近1か月の売上高減少率</t>
    <rPh sb="0" eb="2">
      <t>レイワ</t>
    </rPh>
    <rPh sb="3" eb="4">
      <t>ネン</t>
    </rPh>
    <rPh sb="6" eb="7">
      <t>ガツ</t>
    </rPh>
    <rPh sb="11" eb="12">
      <t>ガツ</t>
    </rPh>
    <rPh sb="13" eb="15">
      <t>ヘイキン</t>
    </rPh>
    <rPh sb="15" eb="17">
      <t>ウリアゲ</t>
    </rPh>
    <rPh sb="17" eb="18">
      <t>ダカ</t>
    </rPh>
    <rPh sb="19" eb="20">
      <t>タイ</t>
    </rPh>
    <rPh sb="22" eb="24">
      <t>サイキン</t>
    </rPh>
    <rPh sb="26" eb="27">
      <t>ゲツ</t>
    </rPh>
    <rPh sb="28" eb="30">
      <t>ウリアゲ</t>
    </rPh>
    <rPh sb="30" eb="31">
      <t>ダカ</t>
    </rPh>
    <rPh sb="31" eb="34">
      <t>ゲンショウリツ</t>
    </rPh>
    <phoneticPr fontId="2"/>
  </si>
  <si>
    <t>前年同3か月に対する最近3か月実績の売上高減少率</t>
    <rPh sb="0" eb="2">
      <t>ゼンネン</t>
    </rPh>
    <rPh sb="2" eb="3">
      <t>ドウ</t>
    </rPh>
    <rPh sb="5" eb="6">
      <t>ゲツ</t>
    </rPh>
    <rPh sb="7" eb="8">
      <t>タイ</t>
    </rPh>
    <rPh sb="10" eb="12">
      <t>サイキン</t>
    </rPh>
    <rPh sb="14" eb="15">
      <t>ゲツ</t>
    </rPh>
    <rPh sb="15" eb="17">
      <t>ジッセキ</t>
    </rPh>
    <rPh sb="18" eb="20">
      <t>ウリアゲ</t>
    </rPh>
    <rPh sb="20" eb="21">
      <t>ダカ</t>
    </rPh>
    <rPh sb="21" eb="24">
      <t>ゲンショウリツ</t>
    </rPh>
    <phoneticPr fontId="2"/>
  </si>
  <si>
    <t>前年同月と見込前年同2か月合算に対する最近1か月と見込2か月合算の売上高減少率</t>
    <rPh sb="0" eb="2">
      <t>ゼンネン</t>
    </rPh>
    <rPh sb="2" eb="4">
      <t>ドウゲツ</t>
    </rPh>
    <rPh sb="5" eb="7">
      <t>ミコミ</t>
    </rPh>
    <rPh sb="7" eb="9">
      <t>ゼンネン</t>
    </rPh>
    <rPh sb="9" eb="10">
      <t>ドウ</t>
    </rPh>
    <rPh sb="12" eb="13">
      <t>ゲツ</t>
    </rPh>
    <rPh sb="13" eb="15">
      <t>ガッサン</t>
    </rPh>
    <rPh sb="16" eb="17">
      <t>タイ</t>
    </rPh>
    <rPh sb="19" eb="21">
      <t>サイキン</t>
    </rPh>
    <rPh sb="23" eb="24">
      <t>ゲツ</t>
    </rPh>
    <rPh sb="25" eb="27">
      <t>ミコ</t>
    </rPh>
    <rPh sb="29" eb="30">
      <t>ゲツ</t>
    </rPh>
    <rPh sb="30" eb="32">
      <t>ガッサン</t>
    </rPh>
    <rPh sb="33" eb="35">
      <t>ウリアゲ</t>
    </rPh>
    <rPh sb="35" eb="36">
      <t>ダカ</t>
    </rPh>
    <rPh sb="36" eb="39">
      <t>ゲンショウリツ</t>
    </rPh>
    <phoneticPr fontId="2"/>
  </si>
  <si>
    <t>令和1年10月から12月合算売上高と直近1か月と見込2か月合算の売上高減少率</t>
    <rPh sb="0" eb="2">
      <t>レイワ</t>
    </rPh>
    <rPh sb="3" eb="4">
      <t>ネン</t>
    </rPh>
    <rPh sb="6" eb="7">
      <t>ガツ</t>
    </rPh>
    <rPh sb="11" eb="12">
      <t>ガツ</t>
    </rPh>
    <rPh sb="12" eb="14">
      <t>ガッサン</t>
    </rPh>
    <rPh sb="14" eb="16">
      <t>ウリアゲ</t>
    </rPh>
    <rPh sb="16" eb="17">
      <t>ダカ</t>
    </rPh>
    <rPh sb="18" eb="20">
      <t>チョッキン</t>
    </rPh>
    <rPh sb="22" eb="23">
      <t>ゲツ</t>
    </rPh>
    <rPh sb="24" eb="26">
      <t>ミコミ</t>
    </rPh>
    <rPh sb="28" eb="29">
      <t>ゲツ</t>
    </rPh>
    <rPh sb="29" eb="31">
      <t>ガッサン</t>
    </rPh>
    <rPh sb="32" eb="34">
      <t>ウリアゲ</t>
    </rPh>
    <rPh sb="34" eb="35">
      <t>ダカ</t>
    </rPh>
    <rPh sb="35" eb="38">
      <t>ゲンショウリツ</t>
    </rPh>
    <phoneticPr fontId="2"/>
  </si>
  <si>
    <t>令和1年12月*3に対する最近1か月と見込2か月合算の売上減少率</t>
    <rPh sb="0" eb="2">
      <t>レイワ</t>
    </rPh>
    <rPh sb="3" eb="4">
      <t>ネン</t>
    </rPh>
    <rPh sb="6" eb="7">
      <t>ガツ</t>
    </rPh>
    <rPh sb="10" eb="11">
      <t>タイ</t>
    </rPh>
    <rPh sb="13" eb="15">
      <t>サイキン</t>
    </rPh>
    <rPh sb="17" eb="18">
      <t>ゲツ</t>
    </rPh>
    <rPh sb="19" eb="21">
      <t>ミコミ</t>
    </rPh>
    <rPh sb="23" eb="24">
      <t>ゲツ</t>
    </rPh>
    <rPh sb="24" eb="26">
      <t>ガッサン</t>
    </rPh>
    <rPh sb="27" eb="29">
      <t>ウリアゲ</t>
    </rPh>
    <rPh sb="29" eb="31">
      <t>ゲンショウ</t>
    </rPh>
    <rPh sb="31" eb="32">
      <t>リツ</t>
    </rPh>
    <phoneticPr fontId="2"/>
  </si>
  <si>
    <t>４号</t>
    <rPh sb="1" eb="2">
      <t>ゴウ</t>
    </rPh>
    <phoneticPr fontId="2"/>
  </si>
  <si>
    <t>①</t>
    <phoneticPr fontId="2"/>
  </si>
  <si>
    <t>②</t>
    <phoneticPr fontId="2"/>
  </si>
  <si>
    <t>③</t>
    <phoneticPr fontId="2"/>
  </si>
  <si>
    <t>④</t>
    <phoneticPr fontId="2"/>
  </si>
  <si>
    <t>５号</t>
    <rPh sb="1" eb="2">
      <t>ゴウ</t>
    </rPh>
    <phoneticPr fontId="2"/>
  </si>
  <si>
    <t>危機</t>
    <rPh sb="0" eb="2">
      <t>キキ</t>
    </rPh>
    <phoneticPr fontId="2"/>
  </si>
  <si>
    <t>様式第４－①</t>
    <rPh sb="0" eb="2">
      <t>ヨウシキ</t>
    </rPh>
    <rPh sb="2" eb="3">
      <t>ダイ</t>
    </rPh>
    <phoneticPr fontId="7"/>
  </si>
  <si>
    <t>中小企業信用保険法第２条第５項第４号の規定による認定申請書</t>
    <rPh sb="15" eb="16">
      <t>ダイ</t>
    </rPh>
    <rPh sb="17" eb="18">
      <t>ゴウ</t>
    </rPh>
    <phoneticPr fontId="7"/>
  </si>
  <si>
    <t>長　殿</t>
    <rPh sb="0" eb="1">
      <t>チョウ</t>
    </rPh>
    <rPh sb="2" eb="3">
      <t>トノ</t>
    </rPh>
    <phoneticPr fontId="7"/>
  </si>
  <si>
    <t>申請者</t>
    <rPh sb="0" eb="3">
      <t>シンセイシャ</t>
    </rPh>
    <phoneticPr fontId="7"/>
  </si>
  <si>
    <t>住所</t>
    <rPh sb="0" eb="2">
      <t>ジュウショ</t>
    </rPh>
    <phoneticPr fontId="7"/>
  </si>
  <si>
    <t>氏名</t>
    <rPh sb="0" eb="2">
      <t>シメイ</t>
    </rPh>
    <phoneticPr fontId="7"/>
  </si>
  <si>
    <t>　私は、令和２年新型コロナウイルス感染症の発生に起因して、下記のとおり、経営の安定に支障が生じておりますので、中小企業信用保険法第２条第５項第４号の規定に基づき認定されるようお願いします。</t>
    <rPh sb="36" eb="38">
      <t>ケイエイ</t>
    </rPh>
    <rPh sb="39" eb="41">
      <t>アンテイ</t>
    </rPh>
    <rPh sb="42" eb="44">
      <t>シショウ</t>
    </rPh>
    <rPh sb="45" eb="46">
      <t>ショウ</t>
    </rPh>
    <rPh sb="70" eb="71">
      <t>ダイ</t>
    </rPh>
    <rPh sb="72" eb="73">
      <t>ゴウ</t>
    </rPh>
    <phoneticPr fontId="7"/>
  </si>
  <si>
    <t>記</t>
    <rPh sb="0" eb="1">
      <t>キ</t>
    </rPh>
    <phoneticPr fontId="7"/>
  </si>
  <si>
    <t>１　事業開始年月日</t>
    <rPh sb="2" eb="4">
      <t>ジギョウ</t>
    </rPh>
    <rPh sb="4" eb="6">
      <t>カイシ</t>
    </rPh>
    <rPh sb="6" eb="9">
      <t>ネンガッピ</t>
    </rPh>
    <phoneticPr fontId="7"/>
  </si>
  <si>
    <t>２　（１）売上高等</t>
    <rPh sb="5" eb="7">
      <t>ウリアゲ</t>
    </rPh>
    <rPh sb="7" eb="8">
      <t>ダカ</t>
    </rPh>
    <rPh sb="8" eb="9">
      <t>ナド</t>
    </rPh>
    <phoneticPr fontId="7"/>
  </si>
  <si>
    <t>Ｂ－Ａ</t>
    <phoneticPr fontId="7"/>
  </si>
  <si>
    <t>×１００</t>
    <phoneticPr fontId="7"/>
  </si>
  <si>
    <t>減少率</t>
    <rPh sb="0" eb="3">
      <t>ゲンショウリツ</t>
    </rPh>
    <phoneticPr fontId="7"/>
  </si>
  <si>
    <t>Ｂ</t>
    <phoneticPr fontId="7"/>
  </si>
  <si>
    <t>Ａ：災害等の発生における最近１か月間の売上高等</t>
    <rPh sb="2" eb="4">
      <t>サイガイ</t>
    </rPh>
    <rPh sb="4" eb="5">
      <t>トウ</t>
    </rPh>
    <rPh sb="6" eb="8">
      <t>ハッセイ</t>
    </rPh>
    <rPh sb="12" eb="14">
      <t>サイキン</t>
    </rPh>
    <rPh sb="16" eb="17">
      <t>ゲツ</t>
    </rPh>
    <rPh sb="17" eb="18">
      <t>アイダ</t>
    </rPh>
    <rPh sb="19" eb="21">
      <t>ウリアゲ</t>
    </rPh>
    <rPh sb="21" eb="22">
      <t>ダカ</t>
    </rPh>
    <rPh sb="22" eb="23">
      <t>トウ</t>
    </rPh>
    <phoneticPr fontId="7"/>
  </si>
  <si>
    <t>　（ロ）最近３か月間の売上高等の実績見込み</t>
    <rPh sb="4" eb="6">
      <t>サイキン</t>
    </rPh>
    <rPh sb="8" eb="9">
      <t>ゲツ</t>
    </rPh>
    <rPh sb="9" eb="10">
      <t>アイダ</t>
    </rPh>
    <rPh sb="11" eb="13">
      <t>ウリアゲ</t>
    </rPh>
    <rPh sb="13" eb="14">
      <t>ダカ</t>
    </rPh>
    <rPh sb="14" eb="15">
      <t>トウ</t>
    </rPh>
    <rPh sb="16" eb="18">
      <t>ジッセキ</t>
    </rPh>
    <rPh sb="18" eb="20">
      <t>ミコ</t>
    </rPh>
    <phoneticPr fontId="7"/>
  </si>
  <si>
    <t>（Ｂ＋Ｄ）－（Ａ＋Ｃ）</t>
    <phoneticPr fontId="7"/>
  </si>
  <si>
    <t>×１００</t>
    <phoneticPr fontId="7"/>
  </si>
  <si>
    <t>Ｂ＋Ｄ</t>
    <phoneticPr fontId="7"/>
  </si>
  <si>
    <t>Ｃ：Ａの期間後２か月間の見込み売上高等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</si>
  <si>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トウ</t>
    </rPh>
    <phoneticPr fontId="7"/>
  </si>
  <si>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7"/>
  </si>
  <si>
    <t>（留意事項）</t>
    <rPh sb="1" eb="3">
      <t>リュウイ</t>
    </rPh>
    <rPh sb="3" eb="5">
      <t>ジコウ</t>
    </rPh>
    <phoneticPr fontId="7"/>
  </si>
  <si>
    <t>①</t>
    <phoneticPr fontId="7"/>
  </si>
  <si>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7"/>
  </si>
  <si>
    <t>②</t>
    <phoneticPr fontId="7"/>
  </si>
  <si>
    <t>市町村長又は特別区長から認定を受けた後、本認定の有効期間内に金融機関又は信用保証協会に対して、経営安定関連保証の申込みを行うことが必要です。</t>
    <phoneticPr fontId="7"/>
  </si>
  <si>
    <t>令和　　　　　年　　　　　月　　　　　日</t>
    <rPh sb="0" eb="2">
      <t>レイワ</t>
    </rPh>
    <rPh sb="7" eb="8">
      <t>ネン</t>
    </rPh>
    <rPh sb="13" eb="14">
      <t>ガツ</t>
    </rPh>
    <rPh sb="19" eb="20">
      <t>ニチ</t>
    </rPh>
    <phoneticPr fontId="7"/>
  </si>
  <si>
    <t>申請のとおり相違ないことを認定します。</t>
    <rPh sb="0" eb="2">
      <t>シンセイ</t>
    </rPh>
    <rPh sb="6" eb="8">
      <t>ソウイ</t>
    </rPh>
    <rPh sb="13" eb="15">
      <t>ニンテイ</t>
    </rPh>
    <phoneticPr fontId="7"/>
  </si>
  <si>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19" eb="20">
      <t>ガツ</t>
    </rPh>
    <rPh sb="22" eb="23">
      <t>ヒ</t>
    </rPh>
    <rPh sb="25" eb="26">
      <t>レイ</t>
    </rPh>
    <rPh sb="26" eb="27">
      <t>カズ</t>
    </rPh>
    <rPh sb="29" eb="30">
      <t>ネン</t>
    </rPh>
    <rPh sb="32" eb="33">
      <t>ガツ</t>
    </rPh>
    <rPh sb="35" eb="36">
      <t>ヒ</t>
    </rPh>
    <phoneticPr fontId="7"/>
  </si>
  <si>
    <t>中小企業者住所</t>
    <rPh sb="0" eb="2">
      <t>チュウショウ</t>
    </rPh>
    <rPh sb="2" eb="4">
      <t>キギョウ</t>
    </rPh>
    <rPh sb="4" eb="5">
      <t>シャ</t>
    </rPh>
    <rPh sb="5" eb="7">
      <t>ジュウショ</t>
    </rPh>
    <phoneticPr fontId="2"/>
  </si>
  <si>
    <t>市町村（事業所所在地）</t>
    <rPh sb="0" eb="3">
      <t>シチョウソン</t>
    </rPh>
    <rPh sb="4" eb="7">
      <t>ジギョウショ</t>
    </rPh>
    <rPh sb="7" eb="10">
      <t>ショザイチ</t>
    </rPh>
    <phoneticPr fontId="2"/>
  </si>
  <si>
    <t>Ｃ－Ａ</t>
    <phoneticPr fontId="7"/>
  </si>
  <si>
    <t>Ｃ</t>
    <phoneticPr fontId="7"/>
  </si>
  <si>
    <t>Ｂ：Ａの期間前２か月間の売上高等</t>
    <rPh sb="4" eb="6">
      <t>キカン</t>
    </rPh>
    <rPh sb="6" eb="7">
      <t>マエ</t>
    </rPh>
    <rPh sb="9" eb="10">
      <t>ゲツ</t>
    </rPh>
    <rPh sb="10" eb="11">
      <t>アイダ</t>
    </rPh>
    <rPh sb="12" eb="14">
      <t>ウリアゲ</t>
    </rPh>
    <rPh sb="14" eb="15">
      <t>ダカ</t>
    </rPh>
    <rPh sb="15" eb="16">
      <t>ナド</t>
    </rPh>
    <phoneticPr fontId="7"/>
  </si>
  <si>
    <t>Ｃ：最近３か月間の売上高等の平均</t>
    <rPh sb="2" eb="4">
      <t>サイキン</t>
    </rPh>
    <rPh sb="6" eb="7">
      <t>ゲツ</t>
    </rPh>
    <rPh sb="7" eb="8">
      <t>アイダ</t>
    </rPh>
    <rPh sb="9" eb="11">
      <t>ウリアゲ</t>
    </rPh>
    <rPh sb="11" eb="12">
      <t>ダカ</t>
    </rPh>
    <rPh sb="12" eb="13">
      <t>ナド</t>
    </rPh>
    <rPh sb="14" eb="16">
      <t>ヘイキン</t>
    </rPh>
    <phoneticPr fontId="2"/>
  </si>
  <si>
    <t>（Ａ＋Ｂ）</t>
    <phoneticPr fontId="2"/>
  </si>
  <si>
    <t>３</t>
    <phoneticPr fontId="2"/>
  </si>
  <si>
    <t>様式第４－②</t>
    <rPh sb="0" eb="2">
      <t>ヨウシキ</t>
    </rPh>
    <rPh sb="2" eb="3">
      <t>ダイ</t>
    </rPh>
    <phoneticPr fontId="7"/>
  </si>
  <si>
    <t>本様式は、業歴３ヶ月以上１年１ヶ月未満の場合あるいは前年以降、事業拡大等により前年比較が適当でない特段の事情がある場合に使用します。</t>
    <phoneticPr fontId="2"/>
  </si>
  <si>
    <t>③</t>
    <phoneticPr fontId="7"/>
  </si>
  <si>
    <t>Ｂ：令和元年１２月の売上高等</t>
    <rPh sb="2" eb="4">
      <t>レイワ</t>
    </rPh>
    <rPh sb="4" eb="6">
      <t>ガンネン</t>
    </rPh>
    <rPh sb="8" eb="9">
      <t>ガツ</t>
    </rPh>
    <rPh sb="10" eb="12">
      <t>ウリアゲ</t>
    </rPh>
    <rPh sb="12" eb="13">
      <t>ダカ</t>
    </rPh>
    <rPh sb="13" eb="14">
      <t>トウ</t>
    </rPh>
    <phoneticPr fontId="7"/>
  </si>
  <si>
    <t>（Ｂ×３）－（Ａ＋Ｃ）</t>
    <phoneticPr fontId="7"/>
  </si>
  <si>
    <t>Ｂ×３</t>
    <phoneticPr fontId="7"/>
  </si>
  <si>
    <t>様式第４－③</t>
    <rPh sb="0" eb="2">
      <t>ヨウシキ</t>
    </rPh>
    <rPh sb="2" eb="3">
      <t>ダイ</t>
    </rPh>
    <phoneticPr fontId="7"/>
  </si>
  <si>
    <t>Ｂ：令和元年１０月から１２月の売上高等</t>
    <rPh sb="2" eb="4">
      <t>レイワ</t>
    </rPh>
    <rPh sb="4" eb="6">
      <t>ガンネン</t>
    </rPh>
    <rPh sb="8" eb="9">
      <t>ガツ</t>
    </rPh>
    <rPh sb="13" eb="14">
      <t>ガツ</t>
    </rPh>
    <rPh sb="15" eb="17">
      <t>ウリアゲ</t>
    </rPh>
    <rPh sb="17" eb="18">
      <t>ダカ</t>
    </rPh>
    <rPh sb="18" eb="19">
      <t>ナド</t>
    </rPh>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</si>
  <si>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2"/>
  </si>
  <si>
    <t>Ｂ</t>
    <phoneticPr fontId="2"/>
  </si>
  <si>
    <t>Ｂ－（Ａ＋Ｄ）</t>
    <phoneticPr fontId="7"/>
  </si>
  <si>
    <t>様式５－（イ）－①</t>
    <rPh sb="0" eb="2">
      <t>ヨウシキ</t>
    </rPh>
    <phoneticPr fontId="2"/>
  </si>
  <si>
    <t>認定権者記載欄</t>
    <rPh sb="0" eb="2">
      <t>ニンテイ</t>
    </rPh>
    <rPh sb="2" eb="4">
      <t>ケンシャ</t>
    </rPh>
    <rPh sb="4" eb="6">
      <t>キサイ</t>
    </rPh>
    <rPh sb="6" eb="7">
      <t>ラン</t>
    </rPh>
    <phoneticPr fontId="2"/>
  </si>
  <si>
    <t>中小企業信用保険法第２条第５項第５号の規定による認定申請書（イ－①）</t>
    <rPh sb="15" eb="16">
      <t>ダイ</t>
    </rPh>
    <rPh sb="17" eb="18">
      <t>ゴウ</t>
    </rPh>
    <phoneticPr fontId="7"/>
  </si>
  <si>
    <t>（表）</t>
    <rPh sb="1" eb="2">
      <t>ヒョウ</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</si>
  <si>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</si>
  <si>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7"/>
  </si>
  <si>
    <t>Ａ：申込時点における最近３か月間の売上高等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</si>
  <si>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Ｂ：Ａの期間に対応する前年の３か月間の売上高等</t>
    <rPh sb="4" eb="6">
      <t>キカン</t>
    </rPh>
    <rPh sb="7" eb="9">
      <t>タイオウ</t>
    </rPh>
    <rPh sb="11" eb="13">
      <t>ゼンネン</t>
    </rPh>
    <rPh sb="16" eb="18">
      <t>ゲツカン</t>
    </rPh>
    <rPh sb="19" eb="21">
      <t>ウリアゲ</t>
    </rPh>
    <rPh sb="21" eb="22">
      <t>ダカ</t>
    </rPh>
    <rPh sb="22" eb="23">
      <t>ナド</t>
    </rPh>
    <phoneticPr fontId="7"/>
  </si>
  <si>
    <t>減少率</t>
    <rPh sb="0" eb="2">
      <t>ゲンショウ</t>
    </rPh>
    <rPh sb="2" eb="3">
      <t>リツ</t>
    </rPh>
    <phoneticPr fontId="2"/>
  </si>
  <si>
    <t>様式５－（イ）－④</t>
    <rPh sb="0" eb="2">
      <t>ヨウシキ</t>
    </rPh>
    <phoneticPr fontId="2"/>
  </si>
  <si>
    <t>中小企業信用保険法第２条第５項第５号の規定による認定申請書（イ－④）</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</si>
  <si>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</si>
  <si>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2"/>
  </si>
  <si>
    <t>（イ）最近１か月間の売上高等</t>
    <rPh sb="3" eb="5">
      <t>サイキン</t>
    </rPh>
    <rPh sb="7" eb="8">
      <t>ゲツ</t>
    </rPh>
    <rPh sb="8" eb="9">
      <t>アイダ</t>
    </rPh>
    <rPh sb="10" eb="12">
      <t>ウリアゲ</t>
    </rPh>
    <rPh sb="12" eb="13">
      <t>ダカ</t>
    </rPh>
    <rPh sb="13" eb="14">
      <t>ナド</t>
    </rPh>
    <phoneticPr fontId="2"/>
  </si>
  <si>
    <t>Ａ：申込時点における最近１か月間の売上高等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</si>
  <si>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Ｂ：Ａの期間に対応する前年１か月間の売上高等</t>
    <rPh sb="4" eb="6">
      <t>キカン</t>
    </rPh>
    <rPh sb="7" eb="9">
      <t>タイオウ</t>
    </rPh>
    <rPh sb="11" eb="13">
      <t>ゼンネン</t>
    </rPh>
    <rPh sb="15" eb="17">
      <t>ゲツカン</t>
    </rPh>
    <rPh sb="18" eb="20">
      <t>ウリアゲ</t>
    </rPh>
    <rPh sb="20" eb="21">
      <t>ダカ</t>
    </rPh>
    <rPh sb="21" eb="22">
      <t>ナド</t>
    </rPh>
    <phoneticPr fontId="7"/>
  </si>
  <si>
    <t>（ロ）最近３か月間の売上高等の実績見込み</t>
    <rPh sb="3" eb="5">
      <t>サイキン</t>
    </rPh>
    <rPh sb="7" eb="8">
      <t>ゲツ</t>
    </rPh>
    <rPh sb="8" eb="9">
      <t>アイダ</t>
    </rPh>
    <rPh sb="10" eb="12">
      <t>ウリアゲ</t>
    </rPh>
    <rPh sb="12" eb="13">
      <t>ダカ</t>
    </rPh>
    <rPh sb="13" eb="14">
      <t>ナド</t>
    </rPh>
    <rPh sb="15" eb="17">
      <t>ジッセキ</t>
    </rPh>
    <rPh sb="17" eb="19">
      <t>ミコ</t>
    </rPh>
    <phoneticPr fontId="2"/>
  </si>
  <si>
    <t>Ｃ：Ａの期間後２か月間の見込み売上高等</t>
    <rPh sb="4" eb="6">
      <t>キカン</t>
    </rPh>
    <rPh sb="6" eb="7">
      <t>ゴ</t>
    </rPh>
    <rPh sb="9" eb="11">
      <t>ゲツカン</t>
    </rPh>
    <rPh sb="12" eb="14">
      <t>ミコ</t>
    </rPh>
    <rPh sb="15" eb="17">
      <t>ウリアゲ</t>
    </rPh>
    <rPh sb="17" eb="18">
      <t>ダカ</t>
    </rPh>
    <rPh sb="18" eb="19">
      <t>ナド</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</si>
  <si>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ナド</t>
    </rPh>
    <phoneticPr fontId="7"/>
  </si>
  <si>
    <t>中小企業信用保険法第２条第５項第５号の規定による認定申請書（イ－⑦）</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</si>
  <si>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</si>
  <si>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Ｃ</t>
    <phoneticPr fontId="7"/>
  </si>
  <si>
    <t>Ｃ：最近３か月間の売上高の平均</t>
    <rPh sb="2" eb="4">
      <t>サイキン</t>
    </rPh>
    <rPh sb="6" eb="7">
      <t>ゲツ</t>
    </rPh>
    <rPh sb="7" eb="8">
      <t>アイダ</t>
    </rPh>
    <rPh sb="9" eb="11">
      <t>ウリアゲ</t>
    </rPh>
    <rPh sb="11" eb="12">
      <t>ダカ</t>
    </rPh>
    <rPh sb="13" eb="15">
      <t>ヘイキン</t>
    </rPh>
    <phoneticPr fontId="2"/>
  </si>
  <si>
    <t>（Ａ＋Ｂ）</t>
    <phoneticPr fontId="7"/>
  </si>
  <si>
    <t>中小企業信用保険法第２条第５項第５号の規定による認定申請書（イ－⑧）</t>
    <rPh sb="15" eb="16">
      <t>ダイ</t>
    </rPh>
    <rPh sb="17" eb="18">
      <t>ゴウ</t>
    </rPh>
    <phoneticPr fontId="7"/>
  </si>
  <si>
    <t>Ｂ：令和元年１２月の売上高等</t>
    <rPh sb="2" eb="4">
      <t>レイワ</t>
    </rPh>
    <rPh sb="4" eb="6">
      <t>ガンネン</t>
    </rPh>
    <rPh sb="8" eb="9">
      <t>ガツ</t>
    </rPh>
    <rPh sb="10" eb="12">
      <t>ウリアゲ</t>
    </rPh>
    <rPh sb="12" eb="13">
      <t>ダカ</t>
    </rPh>
    <rPh sb="13" eb="14">
      <t>ナド</t>
    </rPh>
    <phoneticPr fontId="7"/>
  </si>
  <si>
    <t>Ｂ×３</t>
    <phoneticPr fontId="2"/>
  </si>
  <si>
    <t>Ｃ</t>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</si>
  <si>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7"/>
  </si>
  <si>
    <t>Ｂ－（Ａ＋Ｄ）</t>
    <phoneticPr fontId="7"/>
  </si>
  <si>
    <t>Ｂ</t>
    <phoneticPr fontId="2"/>
  </si>
  <si>
    <t>Ｄ：Ａの期間後２か月間の見込み売上高等</t>
    <rPh sb="4" eb="6">
      <t>キカン</t>
    </rPh>
    <rPh sb="6" eb="7">
      <t>ゴ</t>
    </rPh>
    <rPh sb="9" eb="11">
      <t>ゲツカン</t>
    </rPh>
    <rPh sb="12" eb="14">
      <t>ミコ</t>
    </rPh>
    <rPh sb="15" eb="17">
      <t>ウリアゲ</t>
    </rPh>
    <rPh sb="17" eb="18">
      <t>ダカ</t>
    </rPh>
    <rPh sb="18" eb="19">
      <t>ナド</t>
    </rPh>
    <phoneticPr fontId="7"/>
  </si>
  <si>
    <t>中小企業信用保険法第２条第６項の規定による認定申請書</t>
    <phoneticPr fontId="7"/>
  </si>
  <si>
    <t>第６項様式②</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</si>
  <si>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</si>
  <si>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Ａ：信用の収縮の発生における最近１か月間の売上高等</t>
    <rPh sb="2" eb="4">
      <t>シンヨウ</t>
    </rPh>
    <rPh sb="5" eb="7">
      <t>シュウシュク</t>
    </rPh>
    <rPh sb="8" eb="10">
      <t>ハッセイ</t>
    </rPh>
    <rPh sb="14" eb="16">
      <t>サイキン</t>
    </rPh>
    <rPh sb="18" eb="19">
      <t>ゲツ</t>
    </rPh>
    <rPh sb="19" eb="20">
      <t>アイダ</t>
    </rPh>
    <rPh sb="21" eb="23">
      <t>ウリアゲ</t>
    </rPh>
    <rPh sb="23" eb="24">
      <t>ダカ</t>
    </rPh>
    <rPh sb="24" eb="25">
      <t>トウ</t>
    </rPh>
    <phoneticPr fontId="7"/>
  </si>
  <si>
    <t>市町村長又は特別区長から認定を受けた後、本認定の有効期間内に金融機関又は信用保証協会に対して、危機関連保証の申込みを行うことが必要です。</t>
    <rPh sb="47" eb="49">
      <t>キキ</t>
    </rPh>
    <rPh sb="49" eb="51">
      <t>カンレン</t>
    </rPh>
    <rPh sb="51" eb="53">
      <t>ホショウ</t>
    </rPh>
    <phoneticPr fontId="7"/>
  </si>
  <si>
    <t>市町村長又は特別区長から認定を受けた後、本認定の有効期間内に金融機関又は信用保証協会に対して、危機関連保証の申込みを行うことが必要です。</t>
    <rPh sb="47" eb="49">
      <t>キキ</t>
    </rPh>
    <phoneticPr fontId="7"/>
  </si>
  <si>
    <t>実績</t>
    <rPh sb="0" eb="2">
      <t>ジッセキ</t>
    </rPh>
    <phoneticPr fontId="2"/>
  </si>
  <si>
    <t>見込</t>
    <rPh sb="0" eb="2">
      <t>ミコミ</t>
    </rPh>
    <phoneticPr fontId="2"/>
  </si>
  <si>
    <t>代表者氏名・個人事業者名</t>
    <rPh sb="0" eb="3">
      <t>ダイヒョウシャ</t>
    </rPh>
    <rPh sb="3" eb="5">
      <t>シメイ</t>
    </rPh>
    <rPh sb="6" eb="8">
      <t>コジン</t>
    </rPh>
    <rPh sb="8" eb="10">
      <t>ジギョウ</t>
    </rPh>
    <rPh sb="10" eb="11">
      <t>シャ</t>
    </rPh>
    <rPh sb="11" eb="12">
      <t>メイ</t>
    </rPh>
    <phoneticPr fontId="2"/>
  </si>
  <si>
    <t xml:space="preserve">01        </t>
  </si>
  <si>
    <t>食料品工業</t>
  </si>
  <si>
    <t xml:space="preserve">02        </t>
  </si>
  <si>
    <t>繊維品工業</t>
  </si>
  <si>
    <t xml:space="preserve">03        </t>
  </si>
  <si>
    <t>木材・木製品工業</t>
  </si>
  <si>
    <t xml:space="preserve">04        </t>
  </si>
  <si>
    <t>家具・建具工業</t>
  </si>
  <si>
    <t xml:space="preserve">05        </t>
  </si>
  <si>
    <t>紙工業</t>
  </si>
  <si>
    <t xml:space="preserve">06        </t>
  </si>
  <si>
    <t>ゴム製品製造業</t>
  </si>
  <si>
    <t xml:space="preserve">07        </t>
  </si>
  <si>
    <t>化学工業</t>
  </si>
  <si>
    <t xml:space="preserve">08        </t>
  </si>
  <si>
    <t>石油・石炭製品工業</t>
  </si>
  <si>
    <t xml:space="preserve">09        </t>
  </si>
  <si>
    <t>ゴム・プラスチック工業</t>
  </si>
  <si>
    <t xml:space="preserve">10        </t>
  </si>
  <si>
    <t>皮革工業</t>
  </si>
  <si>
    <t xml:space="preserve">11        </t>
  </si>
  <si>
    <t>窯業</t>
  </si>
  <si>
    <t xml:space="preserve">12        </t>
  </si>
  <si>
    <t>機械工業</t>
  </si>
  <si>
    <t xml:space="preserve">13        </t>
  </si>
  <si>
    <t>電気機器工業</t>
  </si>
  <si>
    <t xml:space="preserve">14        </t>
  </si>
  <si>
    <t>車両工業</t>
  </si>
  <si>
    <t xml:space="preserve">15        </t>
  </si>
  <si>
    <t>船舶工業</t>
  </si>
  <si>
    <t xml:space="preserve">16        </t>
  </si>
  <si>
    <t>金属工業</t>
  </si>
  <si>
    <t xml:space="preserve">17        </t>
  </si>
  <si>
    <t>その他の工業</t>
  </si>
  <si>
    <t xml:space="preserve">18        </t>
  </si>
  <si>
    <t>ソフトウェア業</t>
  </si>
  <si>
    <t xml:space="preserve">19        </t>
  </si>
  <si>
    <t>情報処理サービス業</t>
  </si>
  <si>
    <t xml:space="preserve">20        </t>
  </si>
  <si>
    <t>建設業</t>
  </si>
  <si>
    <t xml:space="preserve">21        </t>
  </si>
  <si>
    <t>卸売業</t>
  </si>
  <si>
    <t xml:space="preserve">22        </t>
  </si>
  <si>
    <t>小売業</t>
  </si>
  <si>
    <t xml:space="preserve">25        </t>
  </si>
  <si>
    <t>不動産業</t>
  </si>
  <si>
    <t xml:space="preserve">29        </t>
  </si>
  <si>
    <t>飲食店</t>
  </si>
  <si>
    <t xml:space="preserve">31        </t>
  </si>
  <si>
    <t>運送業</t>
  </si>
  <si>
    <t xml:space="preserve">32        </t>
  </si>
  <si>
    <t>運送取扱業</t>
  </si>
  <si>
    <t xml:space="preserve">33        </t>
  </si>
  <si>
    <t>貨物運送取扱業</t>
  </si>
  <si>
    <t xml:space="preserve">34        </t>
  </si>
  <si>
    <t>倉庫業</t>
  </si>
  <si>
    <t xml:space="preserve">41        </t>
  </si>
  <si>
    <t>洗濯・洗張・染物業</t>
  </si>
  <si>
    <t xml:space="preserve">43        </t>
  </si>
  <si>
    <t>物品賃貸業</t>
  </si>
  <si>
    <t xml:space="preserve">44        </t>
  </si>
  <si>
    <t>その他の運輸サービス業</t>
  </si>
  <si>
    <t xml:space="preserve">45        </t>
  </si>
  <si>
    <t>物品預り・駐車場業</t>
  </si>
  <si>
    <t xml:space="preserve">46        </t>
  </si>
  <si>
    <t>医業</t>
  </si>
  <si>
    <t xml:space="preserve">47        </t>
  </si>
  <si>
    <t>歯科医業</t>
  </si>
  <si>
    <t xml:space="preserve">48        </t>
  </si>
  <si>
    <t>その他の医療・保険衛生業</t>
  </si>
  <si>
    <t xml:space="preserve">49        </t>
  </si>
  <si>
    <t>加工・修理業</t>
  </si>
  <si>
    <t xml:space="preserve">50        </t>
  </si>
  <si>
    <t>その他の生活関連サービス業</t>
  </si>
  <si>
    <t xml:space="preserve">51        </t>
  </si>
  <si>
    <t>宿泊業</t>
  </si>
  <si>
    <t xml:space="preserve">52        </t>
  </si>
  <si>
    <t>理容業</t>
  </si>
  <si>
    <t xml:space="preserve">53        </t>
  </si>
  <si>
    <t>美容業</t>
  </si>
  <si>
    <t xml:space="preserve">54        </t>
  </si>
  <si>
    <t>浴場業</t>
  </si>
  <si>
    <t xml:space="preserve">55        </t>
  </si>
  <si>
    <t>広告業</t>
  </si>
  <si>
    <t xml:space="preserve">56        </t>
  </si>
  <si>
    <t>映画館</t>
  </si>
  <si>
    <t xml:space="preserve">57        </t>
  </si>
  <si>
    <t>その他のサービス業</t>
  </si>
  <si>
    <t xml:space="preserve">58        </t>
  </si>
  <si>
    <t>情報通信サービス業</t>
  </si>
  <si>
    <t xml:space="preserve">59        </t>
  </si>
  <si>
    <t>娯楽業</t>
  </si>
  <si>
    <t xml:space="preserve">60        </t>
  </si>
  <si>
    <t>専門サービス業</t>
  </si>
  <si>
    <t xml:space="preserve">61        </t>
  </si>
  <si>
    <t>印刷業</t>
  </si>
  <si>
    <t xml:space="preserve">62        </t>
  </si>
  <si>
    <t>出版業</t>
  </si>
  <si>
    <t xml:space="preserve">63        </t>
  </si>
  <si>
    <t>廃棄物処理業</t>
  </si>
  <si>
    <t xml:space="preserve">64        </t>
  </si>
  <si>
    <t>その他の教育、学習支援業</t>
  </si>
  <si>
    <t xml:space="preserve">65        </t>
  </si>
  <si>
    <t>旅行業</t>
  </si>
  <si>
    <t xml:space="preserve">66        </t>
  </si>
  <si>
    <t>学校教育事業</t>
  </si>
  <si>
    <t xml:space="preserve">67        </t>
  </si>
  <si>
    <t>その他の事業サービス業</t>
  </si>
  <si>
    <t xml:space="preserve">68        </t>
  </si>
  <si>
    <t>学習塾、教養・技能教授業</t>
  </si>
  <si>
    <t xml:space="preserve">69        </t>
  </si>
  <si>
    <t>製版･製本業</t>
  </si>
  <si>
    <t xml:space="preserve">70        </t>
  </si>
  <si>
    <t>郵便業</t>
  </si>
  <si>
    <t xml:space="preserve">71        </t>
  </si>
  <si>
    <t>通信業</t>
  </si>
  <si>
    <t xml:space="preserve">72        </t>
  </si>
  <si>
    <t>電気・ガス・熱供給・水道業</t>
  </si>
  <si>
    <t xml:space="preserve">73        </t>
  </si>
  <si>
    <t>保険媒介代理業</t>
  </si>
  <si>
    <t xml:space="preserve">74        </t>
  </si>
  <si>
    <t>放送業</t>
  </si>
  <si>
    <t xml:space="preserve">75        </t>
  </si>
  <si>
    <t xml:space="preserve">76        </t>
  </si>
  <si>
    <t>インターネット付随サービス業</t>
  </si>
  <si>
    <t xml:space="preserve">77        </t>
  </si>
  <si>
    <t>職業紹介・労働者派遣業</t>
  </si>
  <si>
    <t xml:space="preserve">78        </t>
  </si>
  <si>
    <t>その他の技術サービス業</t>
  </si>
  <si>
    <t xml:space="preserve">81        </t>
  </si>
  <si>
    <t>木材伐出業</t>
  </si>
  <si>
    <t xml:space="preserve">82        </t>
  </si>
  <si>
    <t>農林漁業</t>
  </si>
  <si>
    <t xml:space="preserve">83        </t>
  </si>
  <si>
    <t>鶏卵ふ化業</t>
  </si>
  <si>
    <t xml:space="preserve">84        </t>
  </si>
  <si>
    <t>獣医業</t>
  </si>
  <si>
    <t xml:space="preserve">85        </t>
  </si>
  <si>
    <t>園芸サービス業</t>
  </si>
  <si>
    <t xml:space="preserve">91        </t>
  </si>
  <si>
    <t>鉱業</t>
  </si>
  <si>
    <t xml:space="preserve">92        </t>
  </si>
  <si>
    <t>土石採取業</t>
  </si>
  <si>
    <t>社会保険・社会福祉・介護事業</t>
    <phoneticPr fontId="2"/>
  </si>
  <si>
    <t>減少率判定</t>
    <rPh sb="0" eb="2">
      <t>ゲンショウ</t>
    </rPh>
    <rPh sb="2" eb="3">
      <t>リツ</t>
    </rPh>
    <rPh sb="3" eb="5">
      <t>ハンテイ</t>
    </rPh>
    <phoneticPr fontId="2"/>
  </si>
  <si>
    <t>業歴３ヶ月以上１年１ヶ月未満の場合</t>
    <rPh sb="0" eb="2">
      <t>ギョウレキ</t>
    </rPh>
    <rPh sb="4" eb="5">
      <t>ゲツ</t>
    </rPh>
    <rPh sb="5" eb="7">
      <t>イジョウ</t>
    </rPh>
    <rPh sb="8" eb="9">
      <t>ネン</t>
    </rPh>
    <rPh sb="11" eb="12">
      <t>ゲツ</t>
    </rPh>
    <rPh sb="12" eb="14">
      <t>ミマン</t>
    </rPh>
    <rPh sb="15" eb="17">
      <t>バアイ</t>
    </rPh>
    <phoneticPr fontId="2"/>
  </si>
  <si>
    <t>可否</t>
    <rPh sb="0" eb="2">
      <t>カヒ</t>
    </rPh>
    <phoneticPr fontId="2"/>
  </si>
  <si>
    <t>様式</t>
    <rPh sb="0" eb="2">
      <t>ヨウシキ</t>
    </rPh>
    <phoneticPr fontId="2"/>
  </si>
  <si>
    <t>様式５－（イ）－⑦</t>
    <rPh sb="0" eb="2">
      <t>ヨウシキ</t>
    </rPh>
    <phoneticPr fontId="2"/>
  </si>
  <si>
    <t>様式５－（イ）－⑧</t>
    <rPh sb="0" eb="2">
      <t>ヨウシキ</t>
    </rPh>
    <phoneticPr fontId="2"/>
  </si>
  <si>
    <t>第６項様式④</t>
    <phoneticPr fontId="7"/>
  </si>
  <si>
    <t>第６項様式③</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</si>
  <si>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</si>
  <si>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５号事由</t>
    <rPh sb="1" eb="2">
      <t>ゴウ</t>
    </rPh>
    <rPh sb="2" eb="4">
      <t>ジユウ</t>
    </rPh>
    <phoneticPr fontId="2"/>
  </si>
  <si>
    <t>法人名</t>
    <rPh sb="0" eb="2">
      <t>ホウジン</t>
    </rPh>
    <rPh sb="2" eb="3">
      <t>メイ</t>
    </rPh>
    <phoneticPr fontId="2"/>
  </si>
  <si>
    <t>△は前年以降、事業拡大等により前年比較が適当でない</t>
    <rPh sb="2" eb="4">
      <t>ゼンネン</t>
    </rPh>
    <rPh sb="4" eb="6">
      <t>イコウ</t>
    </rPh>
    <rPh sb="7" eb="9">
      <t>ジギョウ</t>
    </rPh>
    <rPh sb="9" eb="11">
      <t>カクダイ</t>
    </rPh>
    <rPh sb="11" eb="12">
      <t>ナド</t>
    </rPh>
    <rPh sb="15" eb="17">
      <t>ゼンネン</t>
    </rPh>
    <rPh sb="17" eb="19">
      <t>ヒカク</t>
    </rPh>
    <rPh sb="20" eb="22">
      <t>テキトウ</t>
    </rPh>
    <phoneticPr fontId="2"/>
  </si>
  <si>
    <t>Ｄ：Ａの期間後２か月間の見込み売上高等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</si>
  <si>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様式第４－④</t>
    <rPh sb="0" eb="2">
      <t>ヨウシキ</t>
    </rPh>
    <rPh sb="2" eb="3">
      <t>ダイ</t>
    </rPh>
    <phoneticPr fontId="7"/>
  </si>
  <si>
    <t>Ｂ</t>
    <phoneticPr fontId="7"/>
  </si>
  <si>
    <t>様式５－（イ）－⑨</t>
    <rPh sb="0" eb="2">
      <t>ヨウシキ</t>
    </rPh>
    <phoneticPr fontId="2"/>
  </si>
  <si>
    <t>中小企業信用保険法第２条第５項第５号の規定による認定申請書（イ－⑨）</t>
    <rPh sb="15" eb="16">
      <t>ダイ</t>
    </rPh>
    <rPh sb="17" eb="18">
      <t>ゴウ</t>
    </rPh>
    <phoneticPr fontId="7"/>
  </si>
  <si>
    <t>申請日
(西暦)</t>
    <rPh sb="0" eb="2">
      <t>シンセイ</t>
    </rPh>
    <rPh sb="2" eb="3">
      <t>ビ</t>
    </rPh>
    <rPh sb="5" eb="7">
      <t>セイレキ</t>
    </rPh>
    <phoneticPr fontId="2"/>
  </si>
  <si>
    <t>事業開始日
(西暦)</t>
    <rPh sb="0" eb="2">
      <t>ジギョウ</t>
    </rPh>
    <rPh sb="2" eb="5">
      <t>カイシビ</t>
    </rPh>
    <rPh sb="7" eb="9">
      <t>セイレキ</t>
    </rPh>
    <phoneticPr fontId="2"/>
  </si>
  <si>
    <t>特段の事情がある場合に使用できます。</t>
    <rPh sb="0" eb="2">
      <t>トクダン</t>
    </rPh>
    <rPh sb="3" eb="5">
      <t>ジジョウ</t>
    </rPh>
    <rPh sb="8" eb="10">
      <t>バアイ</t>
    </rPh>
    <rPh sb="11" eb="13">
      <t>シヨウ</t>
    </rPh>
    <phoneticPr fontId="2"/>
  </si>
  <si>
    <t>５号業種</t>
    <rPh sb="1" eb="2">
      <t>ゴウ</t>
    </rPh>
    <rPh sb="2" eb="4">
      <t>ギョウシュ</t>
    </rPh>
    <phoneticPr fontId="2"/>
  </si>
  <si>
    <t>※ただし、５月１日から７月31日までに発行されたものの有効期間については８月31日までとする。</t>
  </si>
  <si>
    <t>第６項様式①</t>
    <phoneticPr fontId="2"/>
  </si>
  <si>
    <t>Ver</t>
    <phoneticPr fontId="2"/>
  </si>
  <si>
    <t>日付</t>
    <rPh sb="0" eb="2">
      <t>ヒヅケ</t>
    </rPh>
    <phoneticPr fontId="2"/>
  </si>
  <si>
    <t>0.0.1</t>
    <phoneticPr fontId="2"/>
  </si>
  <si>
    <t>SN5号業種入力項目追加</t>
    <rPh sb="3" eb="4">
      <t>ゴウ</t>
    </rPh>
    <rPh sb="4" eb="6">
      <t>ギョウシュ</t>
    </rPh>
    <rPh sb="6" eb="8">
      <t>ニュウリョク</t>
    </rPh>
    <rPh sb="8" eb="10">
      <t>コウモク</t>
    </rPh>
    <rPh sb="10" eb="12">
      <t>ツイカ</t>
    </rPh>
    <phoneticPr fontId="2"/>
  </si>
  <si>
    <t>0.0.2</t>
    <phoneticPr fontId="2"/>
  </si>
  <si>
    <t>申請者　印　削除</t>
    <rPh sb="0" eb="3">
      <t>シンセイシャ</t>
    </rPh>
    <rPh sb="4" eb="5">
      <t>イン</t>
    </rPh>
    <rPh sb="6" eb="8">
      <t>サクジョ</t>
    </rPh>
    <phoneticPr fontId="2"/>
  </si>
  <si>
    <t>認定書の有効期間の延長等緩和措置対応</t>
    <rPh sb="16" eb="18">
      <t>タイオウ</t>
    </rPh>
    <phoneticPr fontId="2"/>
  </si>
  <si>
    <t>業種区分</t>
    <rPh sb="0" eb="2">
      <t>ギョウシュ</t>
    </rPh>
    <rPh sb="2" eb="4">
      <t>クブン</t>
    </rPh>
    <phoneticPr fontId="2"/>
  </si>
  <si>
    <t>小規模従業員数</t>
    <rPh sb="0" eb="3">
      <t>ショウキボ</t>
    </rPh>
    <rPh sb="3" eb="6">
      <t>ジュウギョウイン</t>
    </rPh>
    <rPh sb="6" eb="7">
      <t>スウ</t>
    </rPh>
    <phoneticPr fontId="2"/>
  </si>
  <si>
    <t>公庫業種</t>
    <rPh sb="0" eb="2">
      <t>コウコ</t>
    </rPh>
    <rPh sb="2" eb="4">
      <t>ギョウシュ</t>
    </rPh>
    <phoneticPr fontId="2"/>
  </si>
  <si>
    <t>公庫業種名</t>
    <rPh sb="0" eb="2">
      <t>コウコ</t>
    </rPh>
    <rPh sb="2" eb="4">
      <t>ギョウシュ</t>
    </rPh>
    <rPh sb="4" eb="5">
      <t>メイ</t>
    </rPh>
    <phoneticPr fontId="2"/>
  </si>
  <si>
    <t>0.0.3</t>
    <phoneticPr fontId="2"/>
  </si>
  <si>
    <t>制度判定　制度名称シート化</t>
    <rPh sb="0" eb="2">
      <t>セイド</t>
    </rPh>
    <rPh sb="2" eb="4">
      <t>ハンテイ</t>
    </rPh>
    <rPh sb="5" eb="7">
      <t>セイド</t>
    </rPh>
    <rPh sb="7" eb="9">
      <t>メイショウ</t>
    </rPh>
    <rPh sb="12" eb="13">
      <t>カ</t>
    </rPh>
    <phoneticPr fontId="2"/>
  </si>
  <si>
    <t>　　　</t>
    <phoneticPr fontId="2"/>
  </si>
  <si>
    <t>富山市</t>
    <phoneticPr fontId="2"/>
  </si>
  <si>
    <t>高岡市</t>
    <phoneticPr fontId="2"/>
  </si>
  <si>
    <t>魚津市</t>
    <phoneticPr fontId="2"/>
  </si>
  <si>
    <t>氷見市</t>
    <phoneticPr fontId="2"/>
  </si>
  <si>
    <t>滑川市</t>
    <phoneticPr fontId="2"/>
  </si>
  <si>
    <t>黒部市</t>
    <phoneticPr fontId="2"/>
  </si>
  <si>
    <t>砺波市</t>
    <phoneticPr fontId="2"/>
  </si>
  <si>
    <t>小矢部市</t>
    <phoneticPr fontId="2"/>
  </si>
  <si>
    <t>南砺市</t>
    <phoneticPr fontId="2"/>
  </si>
  <si>
    <t>射水市</t>
    <phoneticPr fontId="2"/>
  </si>
  <si>
    <t>舟橋村</t>
    <phoneticPr fontId="2"/>
  </si>
  <si>
    <t>上市町</t>
    <phoneticPr fontId="2"/>
  </si>
  <si>
    <t>立山町</t>
    <phoneticPr fontId="2"/>
  </si>
  <si>
    <t>入善町</t>
    <phoneticPr fontId="2"/>
  </si>
  <si>
    <t>朝日町</t>
    <phoneticPr fontId="2"/>
  </si>
  <si>
    <t>認定市町村　シート化</t>
    <rPh sb="0" eb="2">
      <t>ニンテイ</t>
    </rPh>
    <rPh sb="2" eb="5">
      <t>シチョウソン</t>
    </rPh>
    <rPh sb="9" eb="10">
      <t>カ</t>
    </rPh>
    <phoneticPr fontId="2"/>
  </si>
  <si>
    <t>↓ＯＫ、△をクリックすると該当様式に遷移します。</t>
    <rPh sb="13" eb="15">
      <t>ガイトウ</t>
    </rPh>
    <rPh sb="15" eb="17">
      <t>ヨウシキ</t>
    </rPh>
    <rPh sb="18" eb="20">
      <t>センイ</t>
    </rPh>
    <phoneticPr fontId="2"/>
  </si>
  <si>
    <t>0.0.4</t>
    <phoneticPr fontId="2"/>
  </si>
  <si>
    <t>制度判定　制度名称参照値方式に変更</t>
    <rPh sb="0" eb="2">
      <t>セイド</t>
    </rPh>
    <rPh sb="2" eb="4">
      <t>ハンテイ</t>
    </rPh>
    <rPh sb="5" eb="7">
      <t>セイド</t>
    </rPh>
    <rPh sb="7" eb="9">
      <t>メイショウ</t>
    </rPh>
    <rPh sb="9" eb="11">
      <t>サンショウ</t>
    </rPh>
    <rPh sb="11" eb="12">
      <t>アタイ</t>
    </rPh>
    <rPh sb="12" eb="14">
      <t>ホウシキ</t>
    </rPh>
    <rPh sb="15" eb="17">
      <t>ヘンコウ</t>
    </rPh>
    <phoneticPr fontId="2"/>
  </si>
  <si>
    <t>様式５－（イ）－②’</t>
    <rPh sb="0" eb="2">
      <t>ヨウシキ</t>
    </rPh>
    <phoneticPr fontId="2"/>
  </si>
  <si>
    <t>中小企業信用保険法第２条第５項第５号の規定による認定申請書（イ－②’）</t>
    <rPh sb="15" eb="16">
      <t>ダイ</t>
    </rPh>
    <rPh sb="17" eb="18">
      <t>ゴウ</t>
    </rPh>
    <phoneticPr fontId="7"/>
  </si>
  <si>
    <t>指定業種の減少率</t>
    <rPh sb="0" eb="2">
      <t>シテイ</t>
    </rPh>
    <rPh sb="2" eb="4">
      <t>ギョウシュ</t>
    </rPh>
    <rPh sb="5" eb="7">
      <t>ゲンショウ</t>
    </rPh>
    <rPh sb="7" eb="8">
      <t>リツ</t>
    </rPh>
    <phoneticPr fontId="2"/>
  </si>
  <si>
    <t>全体の減少率</t>
    <rPh sb="0" eb="2">
      <t>ゼンタイ</t>
    </rPh>
    <rPh sb="3" eb="6">
      <t>ゲンショウリツ</t>
    </rPh>
    <phoneticPr fontId="2"/>
  </si>
  <si>
    <t>指定業種の売上高等</t>
    <rPh sb="0" eb="2">
      <t>シテイ</t>
    </rPh>
    <rPh sb="2" eb="4">
      <t>ギョウシュ</t>
    </rPh>
    <rPh sb="5" eb="6">
      <t>ウ</t>
    </rPh>
    <rPh sb="6" eb="7">
      <t>ア</t>
    </rPh>
    <rPh sb="7" eb="8">
      <t>ダカ</t>
    </rPh>
    <rPh sb="8" eb="9">
      <t>ナド</t>
    </rPh>
    <phoneticPr fontId="2"/>
  </si>
  <si>
    <t>全体の売上高等</t>
    <rPh sb="0" eb="2">
      <t>ゼンタイ</t>
    </rPh>
    <rPh sb="3" eb="5">
      <t>ウリアゲ</t>
    </rPh>
    <rPh sb="5" eb="6">
      <t>ダカ</t>
    </rPh>
    <rPh sb="6" eb="7">
      <t>ナド</t>
    </rPh>
    <phoneticPr fontId="2"/>
  </si>
  <si>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20" eb="21">
      <t>ガツ</t>
    </rPh>
    <rPh sb="24" eb="25">
      <t>ヒ</t>
    </rPh>
    <rPh sb="27" eb="28">
      <t>レイ</t>
    </rPh>
    <rPh sb="28" eb="29">
      <t>カズ</t>
    </rPh>
    <rPh sb="32" eb="33">
      <t>ネン</t>
    </rPh>
    <rPh sb="36" eb="37">
      <t>ガツ</t>
    </rPh>
    <rPh sb="40" eb="41">
      <t>ヒ</t>
    </rPh>
    <phoneticPr fontId="7"/>
  </si>
  <si>
    <t>様式５－（イ）－⑤’</t>
    <rPh sb="0" eb="2">
      <t>ヨウシキ</t>
    </rPh>
    <phoneticPr fontId="2"/>
  </si>
  <si>
    <t>中小企業信用保険法第２条第５項第５号の規定による認定申請書（イ－⑤’）</t>
    <rPh sb="15" eb="16">
      <t>ダイ</t>
    </rPh>
    <rPh sb="17" eb="18">
      <t>ゴウ</t>
    </rPh>
    <phoneticPr fontId="7"/>
  </si>
  <si>
    <t>円</t>
  </si>
  <si>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7" eb="18">
      <t>ネン</t>
    </rPh>
    <rPh sb="21" eb="22">
      <t>ガツ</t>
    </rPh>
    <rPh sb="25" eb="26">
      <t>ヒ</t>
    </rPh>
    <rPh sb="28" eb="29">
      <t>レイ</t>
    </rPh>
    <rPh sb="29" eb="30">
      <t>カズ</t>
    </rPh>
    <rPh sb="33" eb="34">
      <t>ネン</t>
    </rPh>
    <rPh sb="37" eb="38">
      <t>ガツ</t>
    </rPh>
    <rPh sb="41" eb="42">
      <t>ヒ</t>
    </rPh>
    <phoneticPr fontId="7"/>
  </si>
  <si>
    <t>(イ)-⑤’</t>
    <phoneticPr fontId="2"/>
  </si>
  <si>
    <t>様式５－（イ）－⑩’</t>
    <rPh sb="0" eb="2">
      <t>ヨウシキ</t>
    </rPh>
    <phoneticPr fontId="2"/>
  </si>
  <si>
    <t>中小企業信用保険法第２条第５項第５号の規定による認定申請書（イ－⑩’）</t>
    <rPh sb="15" eb="16">
      <t>ダイ</t>
    </rPh>
    <rPh sb="17" eb="18">
      <t>ゴウ</t>
    </rPh>
    <phoneticPr fontId="7"/>
  </si>
  <si>
    <t>(イ)-⑩’</t>
    <phoneticPr fontId="2"/>
  </si>
  <si>
    <t>様式５－（イ）－⑪’</t>
    <rPh sb="0" eb="2">
      <t>ヨウシキ</t>
    </rPh>
    <phoneticPr fontId="2"/>
  </si>
  <si>
    <t>中小企業信用保険法第２条第５項第５号の規定による認定申請書（イ－⑪’）</t>
    <rPh sb="15" eb="16">
      <t>ダイ</t>
    </rPh>
    <rPh sb="17" eb="18">
      <t>ゴウ</t>
    </rPh>
    <phoneticPr fontId="7"/>
  </si>
  <si>
    <t>(イ)-⑪’</t>
    <phoneticPr fontId="2"/>
  </si>
  <si>
    <t>様式５－（イ）－⑫’</t>
    <rPh sb="0" eb="2">
      <t>ヨウシキ</t>
    </rPh>
    <phoneticPr fontId="2"/>
  </si>
  <si>
    <t>中小企業信用保険法第２条第５項第５号の規定による認定申請書（イ－⑫’）</t>
    <rPh sb="15" eb="16">
      <t>ダイ</t>
    </rPh>
    <rPh sb="17" eb="18">
      <t>ゴウ</t>
    </rPh>
    <phoneticPr fontId="7"/>
  </si>
  <si>
    <t>(イ)-⑫’</t>
    <phoneticPr fontId="2"/>
  </si>
  <si>
    <t>最近１か月の年月（西暦）</t>
    <rPh sb="0" eb="2">
      <t>サイキン</t>
    </rPh>
    <rPh sb="4" eb="5">
      <t>ゲツ</t>
    </rPh>
    <rPh sb="6" eb="7">
      <t>ネン</t>
    </rPh>
    <rPh sb="7" eb="8">
      <t>ツキ</t>
    </rPh>
    <rPh sb="9" eb="11">
      <t>セイレキ</t>
    </rPh>
    <phoneticPr fontId="2"/>
  </si>
  <si>
    <t>0.0.5</t>
    <phoneticPr fontId="2"/>
  </si>
  <si>
    <t>５月1日以降の全業種指定における様式に変更</t>
    <rPh sb="1" eb="2">
      <t>ガツ</t>
    </rPh>
    <rPh sb="3" eb="4">
      <t>ニチ</t>
    </rPh>
    <rPh sb="4" eb="6">
      <t>イコウ</t>
    </rPh>
    <rPh sb="7" eb="8">
      <t>ゼン</t>
    </rPh>
    <rPh sb="8" eb="10">
      <t>ギョウシュ</t>
    </rPh>
    <rPh sb="10" eb="12">
      <t>シテイ</t>
    </rPh>
    <rPh sb="16" eb="18">
      <t>ヨウシキ</t>
    </rPh>
    <rPh sb="19" eb="21">
      <t>ヘンコウ</t>
    </rPh>
    <phoneticPr fontId="2"/>
  </si>
  <si>
    <t>0.0.6</t>
    <phoneticPr fontId="2"/>
  </si>
  <si>
    <t>設定不具合（小規模判定用業種にロックがかかっていた）</t>
    <rPh sb="0" eb="2">
      <t>セッテイ</t>
    </rPh>
    <rPh sb="2" eb="5">
      <t>フグアイ</t>
    </rPh>
    <rPh sb="6" eb="9">
      <t>ショウキボ</t>
    </rPh>
    <rPh sb="9" eb="12">
      <t>ハンテイヨウ</t>
    </rPh>
    <rPh sb="12" eb="14">
      <t>ギョウシュ</t>
    </rPh>
    <phoneticPr fontId="2"/>
  </si>
  <si>
    <t>1.0.0</t>
    <phoneticPr fontId="2"/>
  </si>
  <si>
    <t>Ver1.0として公開</t>
    <rPh sb="9" eb="11">
      <t>コウカイ</t>
    </rPh>
    <phoneticPr fontId="2"/>
  </si>
  <si>
    <t>（１）上部黄色の部分を入力してください。</t>
    <rPh sb="3" eb="5">
      <t>ジョウブ</t>
    </rPh>
    <rPh sb="5" eb="7">
      <t>キイロ</t>
    </rPh>
    <rPh sb="8" eb="10">
      <t>ブブン</t>
    </rPh>
    <rPh sb="11" eb="13">
      <t>ニュウリョク</t>
    </rPh>
    <phoneticPr fontId="2"/>
  </si>
  <si>
    <t>法人の方は法人名を入力してください。
法人名を入力することにより、法人として判定します。</t>
    <rPh sb="0" eb="2">
      <t>ホウジン</t>
    </rPh>
    <rPh sb="3" eb="4">
      <t>カタ</t>
    </rPh>
    <rPh sb="5" eb="7">
      <t>ホウジン</t>
    </rPh>
    <rPh sb="7" eb="8">
      <t>メイ</t>
    </rPh>
    <rPh sb="9" eb="11">
      <t>ニュウリョク</t>
    </rPh>
    <rPh sb="19" eb="21">
      <t>ホウジン</t>
    </rPh>
    <rPh sb="21" eb="22">
      <t>メイ</t>
    </rPh>
    <rPh sb="23" eb="25">
      <t>ニュウリョク</t>
    </rPh>
    <rPh sb="33" eb="35">
      <t>ホウジン</t>
    </rPh>
    <rPh sb="38" eb="40">
      <t>ハンテイ</t>
    </rPh>
    <phoneticPr fontId="2"/>
  </si>
  <si>
    <t>代表者氏名・個人業者名</t>
    <rPh sb="0" eb="3">
      <t>ダイヒョウシャ</t>
    </rPh>
    <rPh sb="3" eb="5">
      <t>シメイ</t>
    </rPh>
    <rPh sb="6" eb="8">
      <t>コジン</t>
    </rPh>
    <rPh sb="8" eb="10">
      <t>ギョウシャ</t>
    </rPh>
    <rPh sb="10" eb="11">
      <t>メイ</t>
    </rPh>
    <phoneticPr fontId="2"/>
  </si>
  <si>
    <t>申請書を提出する市町村をプルダウンから選択します。
申請書の「○○殿」に反映します。</t>
    <rPh sb="0" eb="3">
      <t>シンセイショ</t>
    </rPh>
    <rPh sb="4" eb="6">
      <t>テイシュツ</t>
    </rPh>
    <rPh sb="8" eb="11">
      <t>シチョウソン</t>
    </rPh>
    <rPh sb="19" eb="21">
      <t>センタク</t>
    </rPh>
    <rPh sb="26" eb="28">
      <t>シンセイ</t>
    </rPh>
    <rPh sb="28" eb="29">
      <t>ショ</t>
    </rPh>
    <rPh sb="33" eb="34">
      <t>ドノ</t>
    </rPh>
    <rPh sb="36" eb="38">
      <t>ハンエイ</t>
    </rPh>
    <phoneticPr fontId="2"/>
  </si>
  <si>
    <t>⑤</t>
    <phoneticPr fontId="2"/>
  </si>
  <si>
    <t>⑥</t>
    <phoneticPr fontId="2"/>
  </si>
  <si>
    <t>⑦</t>
    <phoneticPr fontId="2"/>
  </si>
  <si>
    <t>最近１か月の年月（西暦）</t>
    <rPh sb="0" eb="2">
      <t>サイキン</t>
    </rPh>
    <rPh sb="4" eb="5">
      <t>ゲツ</t>
    </rPh>
    <rPh sb="6" eb="8">
      <t>ネンゲツ</t>
    </rPh>
    <rPh sb="9" eb="11">
      <t>セイレキ</t>
    </rPh>
    <phoneticPr fontId="2"/>
  </si>
  <si>
    <t>⑧</t>
    <phoneticPr fontId="2"/>
  </si>
  <si>
    <t>⑨</t>
    <phoneticPr fontId="2"/>
  </si>
  <si>
    <t>申請日（西暦）</t>
    <rPh sb="0" eb="2">
      <t>シンセイ</t>
    </rPh>
    <rPh sb="2" eb="3">
      <t>ビ</t>
    </rPh>
    <rPh sb="4" eb="6">
      <t>セイレキ</t>
    </rPh>
    <phoneticPr fontId="2"/>
  </si>
  <si>
    <t>申請日を西暦(YYYY/MM/DD)で入力してください。</t>
    <rPh sb="0" eb="2">
      <t>シンセイ</t>
    </rPh>
    <rPh sb="2" eb="3">
      <t>ビ</t>
    </rPh>
    <rPh sb="4" eb="6">
      <t>セイレキ</t>
    </rPh>
    <rPh sb="19" eb="21">
      <t>ニュウリョク</t>
    </rPh>
    <phoneticPr fontId="2"/>
  </si>
  <si>
    <t>事業開始日（西暦）</t>
    <rPh sb="0" eb="2">
      <t>ジギョウ</t>
    </rPh>
    <rPh sb="2" eb="5">
      <t>カイシビ</t>
    </rPh>
    <rPh sb="4" eb="5">
      <t>ビ</t>
    </rPh>
    <rPh sb="6" eb="8">
      <t>セイレキ</t>
    </rPh>
    <phoneticPr fontId="2"/>
  </si>
  <si>
    <t>事業開始日を西暦（YYYY/MM/DD)で入力してください。事業開始日から申請日までの月数を計算します。
セーフティネット4号、危機関連の各申請書の「事業開始日」に反映します。</t>
    <rPh sb="0" eb="2">
      <t>ジギョウ</t>
    </rPh>
    <rPh sb="2" eb="5">
      <t>カイシビ</t>
    </rPh>
    <rPh sb="6" eb="8">
      <t>セイレキ</t>
    </rPh>
    <rPh sb="21" eb="23">
      <t>ニュウリョク</t>
    </rPh>
    <rPh sb="30" eb="32">
      <t>ジギョウ</t>
    </rPh>
    <rPh sb="32" eb="35">
      <t>カイシビ</t>
    </rPh>
    <rPh sb="37" eb="39">
      <t>シンセイ</t>
    </rPh>
    <rPh sb="39" eb="40">
      <t>ビ</t>
    </rPh>
    <rPh sb="43" eb="45">
      <t>ツキスウ</t>
    </rPh>
    <rPh sb="46" eb="48">
      <t>ケイサン</t>
    </rPh>
    <rPh sb="62" eb="63">
      <t>ゴウ</t>
    </rPh>
    <rPh sb="64" eb="66">
      <t>キキ</t>
    </rPh>
    <rPh sb="66" eb="68">
      <t>カンレン</t>
    </rPh>
    <rPh sb="69" eb="70">
      <t>カク</t>
    </rPh>
    <rPh sb="70" eb="73">
      <t>シンセイショ</t>
    </rPh>
    <rPh sb="75" eb="77">
      <t>ジギョウ</t>
    </rPh>
    <rPh sb="77" eb="80">
      <t>カイシビ</t>
    </rPh>
    <rPh sb="82" eb="84">
      <t>ハンエイ</t>
    </rPh>
    <phoneticPr fontId="2"/>
  </si>
  <si>
    <t>（2）売上高実績・見込を入力してください。</t>
    <rPh sb="3" eb="5">
      <t>ウリアゲ</t>
    </rPh>
    <rPh sb="5" eb="6">
      <t>ダカ</t>
    </rPh>
    <rPh sb="6" eb="8">
      <t>ジッセキ</t>
    </rPh>
    <rPh sb="9" eb="11">
      <t>ミコミ</t>
    </rPh>
    <rPh sb="12" eb="14">
      <t>ニュウリョク</t>
    </rPh>
    <phoneticPr fontId="2"/>
  </si>
  <si>
    <t>（１）の⑦「最近１か月の年月（西暦）」を入力することにより、年月が表示されます。該当する年月の売上高を入力してください。</t>
    <rPh sb="6" eb="8">
      <t>サイキン</t>
    </rPh>
    <rPh sb="10" eb="11">
      <t>ゲツ</t>
    </rPh>
    <rPh sb="12" eb="14">
      <t>ネンゲツ</t>
    </rPh>
    <rPh sb="15" eb="17">
      <t>セイレキ</t>
    </rPh>
    <rPh sb="20" eb="22">
      <t>ニュウリョク</t>
    </rPh>
    <rPh sb="30" eb="32">
      <t>ネンゲツ</t>
    </rPh>
    <rPh sb="33" eb="35">
      <t>ヒョウジ</t>
    </rPh>
    <rPh sb="40" eb="42">
      <t>ガイトウ</t>
    </rPh>
    <rPh sb="44" eb="46">
      <t>ネンゲツ</t>
    </rPh>
    <rPh sb="47" eb="49">
      <t>ウリアゲ</t>
    </rPh>
    <rPh sb="49" eb="50">
      <t>ダカ</t>
    </rPh>
    <rPh sb="51" eb="53">
      <t>ニュウリョク</t>
    </rPh>
    <phoneticPr fontId="2"/>
  </si>
  <si>
    <t>（３）判定結果をご確認ください。</t>
    <rPh sb="3" eb="5">
      <t>ハンテイ</t>
    </rPh>
    <rPh sb="5" eb="7">
      <t>ケッカ</t>
    </rPh>
    <rPh sb="9" eb="11">
      <t>カクニン</t>
    </rPh>
    <phoneticPr fontId="2"/>
  </si>
  <si>
    <t>売上高の減少</t>
  </si>
  <si>
    <t>太枠より下の入力部分は現在使用しません。</t>
    <rPh sb="0" eb="2">
      <t>フトワク</t>
    </rPh>
    <rPh sb="4" eb="5">
      <t>シタ</t>
    </rPh>
    <rPh sb="6" eb="8">
      <t>ニュウリョク</t>
    </rPh>
    <rPh sb="8" eb="10">
      <t>ブブン</t>
    </rPh>
    <rPh sb="11" eb="13">
      <t>ゲンザイ</t>
    </rPh>
    <rPh sb="13" eb="15">
      <t>シヨウ</t>
    </rPh>
    <phoneticPr fontId="2"/>
  </si>
  <si>
    <t>プルダウンで、「販売数量の減少」もしくは「売上高の減少」を選択します。セーフティネット５号の申請書本文に反映します。</t>
    <rPh sb="8" eb="10">
      <t>ハンバイ</t>
    </rPh>
    <rPh sb="10" eb="12">
      <t>スウリョウ</t>
    </rPh>
    <rPh sb="13" eb="15">
      <t>ゲンショウ</t>
    </rPh>
    <rPh sb="21" eb="23">
      <t>ウリアゲ</t>
    </rPh>
    <rPh sb="23" eb="24">
      <t>ダカ</t>
    </rPh>
    <rPh sb="25" eb="27">
      <t>ゲンショウ</t>
    </rPh>
    <rPh sb="29" eb="31">
      <t>センタク</t>
    </rPh>
    <rPh sb="44" eb="45">
      <t>ゴウ</t>
    </rPh>
    <rPh sb="46" eb="48">
      <t>シンセイ</t>
    </rPh>
    <rPh sb="48" eb="49">
      <t>ショ</t>
    </rPh>
    <rPh sb="49" eb="51">
      <t>ホンブン</t>
    </rPh>
    <rPh sb="52" eb="54">
      <t>ハンエイ</t>
    </rPh>
    <phoneticPr fontId="2"/>
  </si>
  <si>
    <t>（5）申請する様式の「OK」もしくは「△」をクリックしてください。</t>
    <rPh sb="3" eb="5">
      <t>シンセイ</t>
    </rPh>
    <rPh sb="7" eb="9">
      <t>ヨウシキ</t>
    </rPh>
    <phoneticPr fontId="2"/>
  </si>
  <si>
    <t>セーフティネット５号申請書本文に反映します。</t>
    <rPh sb="9" eb="10">
      <t>ゴウ</t>
    </rPh>
    <rPh sb="10" eb="12">
      <t>シンセイ</t>
    </rPh>
    <rPh sb="12" eb="13">
      <t>ショ</t>
    </rPh>
    <rPh sb="13" eb="15">
      <t>ホンブン</t>
    </rPh>
    <rPh sb="16" eb="18">
      <t>ハンエイ</t>
    </rPh>
    <phoneticPr fontId="2"/>
  </si>
  <si>
    <t>申請書を印刷してください。</t>
    <rPh sb="0" eb="3">
      <t>シンセイショ</t>
    </rPh>
    <rPh sb="4" eb="6">
      <t>インサツ</t>
    </rPh>
    <phoneticPr fontId="2"/>
  </si>
  <si>
    <t>住所を入力してください。申請書住所に反映します。
未入力の場合、印刷された申請書に書き込みしてください。</t>
    <rPh sb="0" eb="2">
      <t>ジュウショ</t>
    </rPh>
    <rPh sb="3" eb="5">
      <t>ニュウリョク</t>
    </rPh>
    <rPh sb="12" eb="14">
      <t>シンセイ</t>
    </rPh>
    <rPh sb="14" eb="15">
      <t>ショ</t>
    </rPh>
    <rPh sb="15" eb="17">
      <t>ジュウショ</t>
    </rPh>
    <rPh sb="18" eb="20">
      <t>ハンエイ</t>
    </rPh>
    <rPh sb="25" eb="28">
      <t>ミニュウリョク</t>
    </rPh>
    <rPh sb="29" eb="31">
      <t>バアイ</t>
    </rPh>
    <rPh sb="32" eb="34">
      <t>インサツ</t>
    </rPh>
    <rPh sb="37" eb="40">
      <t>シンセイショ</t>
    </rPh>
    <rPh sb="41" eb="42">
      <t>カ</t>
    </rPh>
    <rPh sb="43" eb="44">
      <t>コ</t>
    </rPh>
    <phoneticPr fontId="2"/>
  </si>
  <si>
    <t>個人事業者の方・法人代表者の氏名を入力してください。
法人名が未入力で、氏名を入力されると、個人として判定します。</t>
    <rPh sb="0" eb="2">
      <t>コジン</t>
    </rPh>
    <rPh sb="2" eb="5">
      <t>ジギョウシャ</t>
    </rPh>
    <rPh sb="6" eb="7">
      <t>カタ</t>
    </rPh>
    <rPh sb="8" eb="10">
      <t>ホウジン</t>
    </rPh>
    <rPh sb="10" eb="13">
      <t>ダイヒョウシャ</t>
    </rPh>
    <rPh sb="14" eb="16">
      <t>シメイ</t>
    </rPh>
    <rPh sb="17" eb="19">
      <t>ニュウリョク</t>
    </rPh>
    <rPh sb="27" eb="29">
      <t>ホウジン</t>
    </rPh>
    <rPh sb="29" eb="30">
      <t>メイ</t>
    </rPh>
    <rPh sb="31" eb="34">
      <t>ミニュウリョク</t>
    </rPh>
    <rPh sb="36" eb="38">
      <t>シメイ</t>
    </rPh>
    <rPh sb="39" eb="41">
      <t>ニュウリョク</t>
    </rPh>
    <rPh sb="46" eb="48">
      <t>コジン</t>
    </rPh>
    <rPh sb="51" eb="53">
      <t>ハンテイ</t>
    </rPh>
    <phoneticPr fontId="2"/>
  </si>
  <si>
    <t>1.1.0</t>
    <phoneticPr fontId="2"/>
  </si>
  <si>
    <t>説明書追加</t>
    <rPh sb="0" eb="3">
      <t>セツメイショ</t>
    </rPh>
    <rPh sb="3" eb="5">
      <t>ツイカ</t>
    </rPh>
    <phoneticPr fontId="2"/>
  </si>
  <si>
    <t>小規模判定用業種、期末従業員未入力の場合正制度判定を行わない。</t>
    <rPh sb="0" eb="3">
      <t>ショウキボ</t>
    </rPh>
    <rPh sb="3" eb="6">
      <t>ハンテイヨウ</t>
    </rPh>
    <rPh sb="6" eb="8">
      <t>ギョウシュ</t>
    </rPh>
    <rPh sb="9" eb="11">
      <t>キマツ</t>
    </rPh>
    <rPh sb="11" eb="14">
      <t>ジュウギョウイン</t>
    </rPh>
    <rPh sb="14" eb="17">
      <t>ミニュウリョク</t>
    </rPh>
    <rPh sb="18" eb="20">
      <t>バアイ</t>
    </rPh>
    <rPh sb="20" eb="21">
      <t>セイ</t>
    </rPh>
    <rPh sb="21" eb="23">
      <t>セイド</t>
    </rPh>
    <rPh sb="23" eb="25">
      <t>ハンテイ</t>
    </rPh>
    <rPh sb="26" eb="27">
      <t>オコナ</t>
    </rPh>
    <phoneticPr fontId="2"/>
  </si>
  <si>
    <t>必須入力です。
基準となる直近1か月前の年月を西暦（YYYY/MM）で入力してください。</t>
    <rPh sb="0" eb="2">
      <t>ヒッス</t>
    </rPh>
    <rPh sb="2" eb="4">
      <t>ニュウリョク</t>
    </rPh>
    <rPh sb="8" eb="10">
      <t>キジュン</t>
    </rPh>
    <rPh sb="13" eb="15">
      <t>チョッキン</t>
    </rPh>
    <rPh sb="17" eb="18">
      <t>ゲツ</t>
    </rPh>
    <rPh sb="18" eb="19">
      <t>マエ</t>
    </rPh>
    <rPh sb="20" eb="21">
      <t>ネン</t>
    </rPh>
    <rPh sb="21" eb="22">
      <t>ツキ</t>
    </rPh>
    <rPh sb="23" eb="25">
      <t>セイレキ</t>
    </rPh>
    <rPh sb="35" eb="37">
      <t>ニュウリョク</t>
    </rPh>
    <phoneticPr fontId="2"/>
  </si>
  <si>
    <t>新型コロナウイルス感染症　セーフティネット・危機関連認定申請書作成支援ツール</t>
    <rPh sb="0" eb="2">
      <t>シンガタ</t>
    </rPh>
    <rPh sb="9" eb="12">
      <t>カンセンショウ</t>
    </rPh>
    <rPh sb="22" eb="24">
      <t>キキ</t>
    </rPh>
    <rPh sb="24" eb="26">
      <t>カンレン</t>
    </rPh>
    <rPh sb="26" eb="28">
      <t>ニンテイ</t>
    </rPh>
    <rPh sb="28" eb="30">
      <t>シンセイ</t>
    </rPh>
    <rPh sb="30" eb="31">
      <t>ショ</t>
    </rPh>
    <rPh sb="31" eb="33">
      <t>サクセイ</t>
    </rPh>
    <rPh sb="33" eb="35">
      <t>シエン</t>
    </rPh>
    <phoneticPr fontId="2"/>
  </si>
  <si>
    <t>１．営業実態</t>
    <rPh sb="2" eb="4">
      <t>エイギョウ</t>
    </rPh>
    <rPh sb="4" eb="6">
      <t>ジッタイ</t>
    </rPh>
    <phoneticPr fontId="2"/>
  </si>
  <si>
    <t>　【登記事項証明書・営業許可書等・確定申告書・その他（</t>
    <rPh sb="2" eb="4">
      <t>トウキ</t>
    </rPh>
    <rPh sb="4" eb="6">
      <t>ジコウ</t>
    </rPh>
    <rPh sb="6" eb="9">
      <t>ショウメイショ</t>
    </rPh>
    <rPh sb="10" eb="12">
      <t>エイギョウ</t>
    </rPh>
    <rPh sb="12" eb="15">
      <t>キョカショ</t>
    </rPh>
    <rPh sb="15" eb="16">
      <t>ナド</t>
    </rPh>
    <rPh sb="17" eb="19">
      <t>カクテイ</t>
    </rPh>
    <rPh sb="19" eb="21">
      <t>シンコク</t>
    </rPh>
    <rPh sb="21" eb="22">
      <t>ショ</t>
    </rPh>
    <rPh sb="25" eb="26">
      <t>タ</t>
    </rPh>
    <phoneticPr fontId="2"/>
  </si>
  <si>
    <t>）】</t>
    <phoneticPr fontId="2"/>
  </si>
  <si>
    <t>２．売上高</t>
    <rPh sb="2" eb="4">
      <t>ウリアゲ</t>
    </rPh>
    <rPh sb="4" eb="5">
      <t>ダカ</t>
    </rPh>
    <phoneticPr fontId="2"/>
  </si>
  <si>
    <t>）の売上高【Ａ】）</t>
    <rPh sb="2" eb="4">
      <t>ウリアゲ</t>
    </rPh>
    <rPh sb="4" eb="5">
      <t>ダカ</t>
    </rPh>
    <phoneticPr fontId="2"/>
  </si>
  <si>
    <t>円</t>
    <rPh sb="0" eb="1">
      <t>エン</t>
    </rPh>
    <phoneticPr fontId="2"/>
  </si>
  <si>
    <t>）の売上高【Ｂ】）</t>
    <rPh sb="2" eb="4">
      <t>ウリアゲ</t>
    </rPh>
    <rPh sb="4" eb="5">
      <t>ダカ</t>
    </rPh>
    <phoneticPr fontId="2"/>
  </si>
  <si>
    <t>【Ｂ】</t>
    <phoneticPr fontId="2"/>
  </si>
  <si>
    <t>％</t>
    <phoneticPr fontId="2"/>
  </si>
  <si>
    <t>－</t>
    <phoneticPr fontId="2"/>
  </si>
  <si>
    <t>【Ａ】</t>
    <phoneticPr fontId="2"/>
  </si>
  <si>
    <t>×１００　＝</t>
    <phoneticPr fontId="2"/>
  </si>
  <si>
    <t>（２０％以上であること）</t>
    <rPh sb="4" eb="6">
      <t>イジョウ</t>
    </rPh>
    <phoneticPr fontId="2"/>
  </si>
  <si>
    <t>　（表３：【Ａ】の期間後２か月間（</t>
    <rPh sb="2" eb="3">
      <t>ヒョウ</t>
    </rPh>
    <rPh sb="9" eb="11">
      <t>キカン</t>
    </rPh>
    <rPh sb="11" eb="12">
      <t>ゴ</t>
    </rPh>
    <rPh sb="14" eb="15">
      <t>ゲツ</t>
    </rPh>
    <rPh sb="15" eb="16">
      <t>アイダ</t>
    </rPh>
    <phoneticPr fontId="2"/>
  </si>
  <si>
    <t>～</t>
    <phoneticPr fontId="2"/>
  </si>
  <si>
    <t>）の見込み売上高【Ｃ】）</t>
    <rPh sb="2" eb="4">
      <t>ミコ</t>
    </rPh>
    <rPh sb="5" eb="7">
      <t>ウリアゲ</t>
    </rPh>
    <rPh sb="7" eb="8">
      <t>ダカ</t>
    </rPh>
    <phoneticPr fontId="2"/>
  </si>
  <si>
    <t>【Ａ】の期間後２か月間の売上高</t>
    <rPh sb="4" eb="6">
      <t>キカン</t>
    </rPh>
    <rPh sb="6" eb="7">
      <t>ゴ</t>
    </rPh>
    <rPh sb="9" eb="10">
      <t>ゲツ</t>
    </rPh>
    <rPh sb="10" eb="11">
      <t>アイダ</t>
    </rPh>
    <rPh sb="12" eb="14">
      <t>ウリアゲ</t>
    </rPh>
    <rPh sb="14" eb="15">
      <t>ダカ</t>
    </rPh>
    <phoneticPr fontId="2"/>
  </si>
  <si>
    <t>　（表４：【Ｃ】の期間に対応する前年の２か月間（</t>
    <rPh sb="2" eb="3">
      <t>ヒョウ</t>
    </rPh>
    <rPh sb="9" eb="11">
      <t>キカン</t>
    </rPh>
    <rPh sb="12" eb="14">
      <t>タイオウ</t>
    </rPh>
    <rPh sb="16" eb="18">
      <t>ゼンネン</t>
    </rPh>
    <rPh sb="21" eb="22">
      <t>ゲツ</t>
    </rPh>
    <rPh sb="22" eb="23">
      <t>アイダ</t>
    </rPh>
    <phoneticPr fontId="2"/>
  </si>
  <si>
    <t>）の売</t>
    <rPh sb="2" eb="3">
      <t>ウ</t>
    </rPh>
    <phoneticPr fontId="2"/>
  </si>
  <si>
    <t>上高【Ｄ】</t>
    <rPh sb="0" eb="1">
      <t>ア</t>
    </rPh>
    <rPh sb="1" eb="2">
      <t>タカ</t>
    </rPh>
    <phoneticPr fontId="2"/>
  </si>
  <si>
    <t>【Ｃ】の期間に対応する前年の２か月間の売上高</t>
    <rPh sb="4" eb="6">
      <t>キカン</t>
    </rPh>
    <rPh sb="7" eb="9">
      <t>タイオウ</t>
    </rPh>
    <rPh sb="11" eb="13">
      <t>ゼンネン</t>
    </rPh>
    <rPh sb="16" eb="18">
      <t>ゲツカン</t>
    </rPh>
    <rPh sb="19" eb="21">
      <t>ウリアゲ</t>
    </rPh>
    <rPh sb="21" eb="22">
      <t>ダカ</t>
    </rPh>
    <phoneticPr fontId="2"/>
  </si>
  <si>
    <t>　（最近３か月の企業全体の売上高の実績見込み）</t>
    <rPh sb="2" eb="4">
      <t>サイキン</t>
    </rPh>
    <rPh sb="6" eb="7">
      <t>ゲツ</t>
    </rPh>
    <rPh sb="8" eb="10">
      <t>キギョウ</t>
    </rPh>
    <rPh sb="10" eb="12">
      <t>ゼンタイ</t>
    </rPh>
    <rPh sb="13" eb="15">
      <t>ウリアゲ</t>
    </rPh>
    <rPh sb="15" eb="16">
      <t>ダカ</t>
    </rPh>
    <rPh sb="17" eb="19">
      <t>ジッセキ</t>
    </rPh>
    <rPh sb="19" eb="21">
      <t>ミコ</t>
    </rPh>
    <phoneticPr fontId="2"/>
  </si>
  <si>
    <t>（【Ｂ】</t>
    <phoneticPr fontId="2"/>
  </si>
  <si>
    <t>円＋【Ｄ】</t>
    <rPh sb="0" eb="1">
      <t>エン</t>
    </rPh>
    <phoneticPr fontId="2"/>
  </si>
  <si>
    <t>円）－（【Ａ】</t>
    <rPh sb="0" eb="1">
      <t>エン</t>
    </rPh>
    <phoneticPr fontId="2"/>
  </si>
  <si>
    <t>円＋【Ｃ】</t>
    <rPh sb="0" eb="1">
      <t>エン</t>
    </rPh>
    <phoneticPr fontId="2"/>
  </si>
  <si>
    <t>円）</t>
    <rPh sb="0" eb="1">
      <t>エン</t>
    </rPh>
    <phoneticPr fontId="2"/>
  </si>
  <si>
    <t>×100 =</t>
    <phoneticPr fontId="2"/>
  </si>
  <si>
    <t>【Ｂ】</t>
    <phoneticPr fontId="2"/>
  </si>
  <si>
    <t>認定要件確認書（セーフティネット４号）</t>
    <rPh sb="0" eb="2">
      <t>ニンテイ</t>
    </rPh>
    <rPh sb="2" eb="4">
      <t>ヨウケン</t>
    </rPh>
    <rPh sb="4" eb="7">
      <t>カクニンショ</t>
    </rPh>
    <rPh sb="17" eb="18">
      <t>ゴウ</t>
    </rPh>
    <phoneticPr fontId="2"/>
  </si>
  <si>
    <t>上記記載事項（１．営業実態、２．売上高）について相違</t>
    <rPh sb="0" eb="2">
      <t>ジョウキ</t>
    </rPh>
    <rPh sb="2" eb="4">
      <t>キサイ</t>
    </rPh>
    <rPh sb="4" eb="6">
      <t>ジコウ</t>
    </rPh>
    <rPh sb="9" eb="11">
      <t>エイギョウ</t>
    </rPh>
    <rPh sb="11" eb="13">
      <t>ジッタイ</t>
    </rPh>
    <rPh sb="16" eb="18">
      <t>ウリアゲ</t>
    </rPh>
    <rPh sb="18" eb="19">
      <t>ダカ</t>
    </rPh>
    <rPh sb="24" eb="26">
      <t>ソウイ</t>
    </rPh>
    <phoneticPr fontId="2"/>
  </si>
  <si>
    <t>ない旨確認済みです。</t>
    <rPh sb="2" eb="3">
      <t>ムネ</t>
    </rPh>
    <rPh sb="3" eb="5">
      <t>カクニン</t>
    </rPh>
    <rPh sb="5" eb="6">
      <t>ズ</t>
    </rPh>
    <phoneticPr fontId="2"/>
  </si>
  <si>
    <t>年</t>
    <rPh sb="0" eb="1">
      <t>ネン</t>
    </rPh>
    <phoneticPr fontId="2"/>
  </si>
  <si>
    <t>月</t>
    <rPh sb="0" eb="1">
      <t>ガツ</t>
    </rPh>
    <phoneticPr fontId="2"/>
  </si>
  <si>
    <t>日</t>
    <rPh sb="0" eb="1">
      <t>ニチ</t>
    </rPh>
    <phoneticPr fontId="2"/>
  </si>
  <si>
    <t>取扱金融機関</t>
    <rPh sb="0" eb="2">
      <t>トリアツカイ</t>
    </rPh>
    <rPh sb="2" eb="4">
      <t>キンユウ</t>
    </rPh>
    <rPh sb="4" eb="6">
      <t>キカン</t>
    </rPh>
    <phoneticPr fontId="2"/>
  </si>
  <si>
    <t>印</t>
    <rPh sb="0" eb="1">
      <t>シルシ</t>
    </rPh>
    <phoneticPr fontId="2"/>
  </si>
  <si>
    <t>上記記載事項（２．売上高）について相違ありません。</t>
    <rPh sb="0" eb="2">
      <t>ジョウキ</t>
    </rPh>
    <rPh sb="2" eb="4">
      <t>キサイ</t>
    </rPh>
    <rPh sb="4" eb="6">
      <t>ジコウ</t>
    </rPh>
    <rPh sb="9" eb="11">
      <t>ウリアゲ</t>
    </rPh>
    <rPh sb="11" eb="12">
      <t>ダカ</t>
    </rPh>
    <rPh sb="17" eb="19">
      <t>ソウイ</t>
    </rPh>
    <phoneticPr fontId="2"/>
  </si>
  <si>
    <t>申請者</t>
    <rPh sb="0" eb="3">
      <t>シンセイシャ</t>
    </rPh>
    <phoneticPr fontId="2"/>
  </si>
  <si>
    <t>認定要件確認書（危機関連保証）</t>
    <rPh sb="0" eb="2">
      <t>ニンテイ</t>
    </rPh>
    <rPh sb="2" eb="4">
      <t>ヨウケン</t>
    </rPh>
    <rPh sb="4" eb="7">
      <t>カクニンショ</t>
    </rPh>
    <rPh sb="8" eb="10">
      <t>キキ</t>
    </rPh>
    <rPh sb="10" eb="12">
      <t>カンレン</t>
    </rPh>
    <rPh sb="12" eb="14">
      <t>ホショウ</t>
    </rPh>
    <phoneticPr fontId="2"/>
  </si>
  <si>
    <t>（１５％以上であること）</t>
    <rPh sb="4" eb="6">
      <t>イジョウ</t>
    </rPh>
    <phoneticPr fontId="2"/>
  </si>
  <si>
    <t>２．業種</t>
    <rPh sb="2" eb="4">
      <t>ギョウシュ</t>
    </rPh>
    <phoneticPr fontId="2"/>
  </si>
  <si>
    <t>細分類番号</t>
    <rPh sb="0" eb="3">
      <t>サイブンルイ</t>
    </rPh>
    <rPh sb="3" eb="5">
      <t>バンゴウ</t>
    </rPh>
    <phoneticPr fontId="2"/>
  </si>
  <si>
    <t>業種（※１）（※２）</t>
    <rPh sb="0" eb="2">
      <t>ギョウシュ</t>
    </rPh>
    <phoneticPr fontId="2"/>
  </si>
  <si>
    <t>最近１年間の売上高</t>
    <rPh sb="0" eb="2">
      <t>サイキン</t>
    </rPh>
    <rPh sb="3" eb="4">
      <t>ネン</t>
    </rPh>
    <rPh sb="4" eb="5">
      <t>アイダ</t>
    </rPh>
    <rPh sb="6" eb="8">
      <t>ウリアゲ</t>
    </rPh>
    <rPh sb="8" eb="9">
      <t>ダカ</t>
    </rPh>
    <phoneticPr fontId="2"/>
  </si>
  <si>
    <t>構成比</t>
    <rPh sb="0" eb="2">
      <t>コウセイ</t>
    </rPh>
    <rPh sb="2" eb="3">
      <t>ヒ</t>
    </rPh>
    <phoneticPr fontId="2"/>
  </si>
  <si>
    <t>全体の売上高</t>
    <rPh sb="0" eb="2">
      <t>ゼンタイ</t>
    </rPh>
    <rPh sb="3" eb="5">
      <t>ウリアゲ</t>
    </rPh>
    <rPh sb="5" eb="6">
      <t>ダカ</t>
    </rPh>
    <phoneticPr fontId="2"/>
  </si>
  <si>
    <t>認定要件確認書（セーフティネット5号）</t>
    <rPh sb="0" eb="2">
      <t>ニンテイ</t>
    </rPh>
    <rPh sb="2" eb="4">
      <t>ヨウケン</t>
    </rPh>
    <rPh sb="4" eb="7">
      <t>カクニンショ</t>
    </rPh>
    <rPh sb="17" eb="18">
      <t>ゴウ</t>
    </rPh>
    <phoneticPr fontId="2"/>
  </si>
  <si>
    <t>※１：</t>
    <phoneticPr fontId="2"/>
  </si>
  <si>
    <t>業種欄には、営んでいる事業が属する全ての業種（日本標準産業分類の細分類</t>
    <rPh sb="0" eb="2">
      <t>ギョウシュ</t>
    </rPh>
    <rPh sb="2" eb="3">
      <t>ラン</t>
    </rPh>
    <rPh sb="6" eb="7">
      <t>イトナ</t>
    </rPh>
    <rPh sb="11" eb="13">
      <t>ジギョウ</t>
    </rPh>
    <rPh sb="14" eb="15">
      <t>ゾク</t>
    </rPh>
    <rPh sb="17" eb="18">
      <t>スベ</t>
    </rPh>
    <rPh sb="20" eb="22">
      <t>ギョウシュ</t>
    </rPh>
    <rPh sb="23" eb="25">
      <t>ニホン</t>
    </rPh>
    <rPh sb="25" eb="27">
      <t>ヒョウジュン</t>
    </rPh>
    <rPh sb="27" eb="29">
      <t>サンギョウ</t>
    </rPh>
    <rPh sb="29" eb="31">
      <t>ブンルイ</t>
    </rPh>
    <rPh sb="32" eb="35">
      <t>サイブンルイ</t>
    </rPh>
    <phoneticPr fontId="2"/>
  </si>
  <si>
    <t>とが必要。</t>
    <rPh sb="2" eb="4">
      <t>ヒツヨウ</t>
    </rPh>
    <phoneticPr fontId="2"/>
  </si>
  <si>
    <t>※２：</t>
    <phoneticPr fontId="2"/>
  </si>
  <si>
    <t>　（表２：最近３か月間（</t>
    <rPh sb="2" eb="3">
      <t>ヒョウ</t>
    </rPh>
    <rPh sb="5" eb="7">
      <t>サイキン</t>
    </rPh>
    <rPh sb="9" eb="10">
      <t>ゲツ</t>
    </rPh>
    <rPh sb="10" eb="11">
      <t>アイダ</t>
    </rPh>
    <phoneticPr fontId="2"/>
  </si>
  <si>
    <t>企業全体の最近3か月の売上高</t>
    <rPh sb="0" eb="2">
      <t>キギョウ</t>
    </rPh>
    <rPh sb="2" eb="4">
      <t>ゼンタイ</t>
    </rPh>
    <rPh sb="5" eb="7">
      <t>サイキン</t>
    </rPh>
    <rPh sb="9" eb="10">
      <t>ゲツ</t>
    </rPh>
    <rPh sb="11" eb="13">
      <t>ウリアゲ</t>
    </rPh>
    <rPh sb="13" eb="14">
      <t>ダカ</t>
    </rPh>
    <phoneticPr fontId="2"/>
  </si>
  <si>
    <t>　（表３：最近３か月間の前年同期（</t>
    <rPh sb="2" eb="3">
      <t>ヒョウ</t>
    </rPh>
    <rPh sb="5" eb="7">
      <t>サイキン</t>
    </rPh>
    <rPh sb="9" eb="10">
      <t>ゲツ</t>
    </rPh>
    <rPh sb="10" eb="11">
      <t>アイダ</t>
    </rPh>
    <rPh sb="12" eb="14">
      <t>ゼンネン</t>
    </rPh>
    <rPh sb="14" eb="16">
      <t>ドウキ</t>
    </rPh>
    <phoneticPr fontId="2"/>
  </si>
  <si>
    <t>　（最近3か月の企業全体の売上高の減少率）</t>
    <rPh sb="2" eb="4">
      <t>サイキン</t>
    </rPh>
    <rPh sb="6" eb="7">
      <t>ゲツ</t>
    </rPh>
    <rPh sb="8" eb="10">
      <t>キギョウ</t>
    </rPh>
    <rPh sb="10" eb="12">
      <t>ゼンタイ</t>
    </rPh>
    <rPh sb="13" eb="15">
      <t>ウリアゲ</t>
    </rPh>
    <rPh sb="15" eb="16">
      <t>ダカ</t>
    </rPh>
    <rPh sb="17" eb="19">
      <t>ゲンショウ</t>
    </rPh>
    <rPh sb="19" eb="20">
      <t>リツ</t>
    </rPh>
    <phoneticPr fontId="2"/>
  </si>
  <si>
    <t>（５％以上であること）</t>
    <rPh sb="3" eb="5">
      <t>イジョウ</t>
    </rPh>
    <phoneticPr fontId="2"/>
  </si>
  <si>
    <t>標準産業分類
中分類</t>
    <rPh sb="0" eb="2">
      <t>ヒョウジュン</t>
    </rPh>
    <rPh sb="2" eb="4">
      <t>サンギョウ</t>
    </rPh>
    <rPh sb="4" eb="6">
      <t>ブンルイ</t>
    </rPh>
    <rPh sb="7" eb="10">
      <t>チュウブンルイ</t>
    </rPh>
    <phoneticPr fontId="2"/>
  </si>
  <si>
    <t>最近１年間の売上高（円）</t>
    <rPh sb="0" eb="2">
      <t>サイキン</t>
    </rPh>
    <rPh sb="3" eb="4">
      <t>ネン</t>
    </rPh>
    <rPh sb="4" eb="5">
      <t>アイダ</t>
    </rPh>
    <rPh sb="6" eb="8">
      <t>ウリアゲ</t>
    </rPh>
    <rPh sb="8" eb="9">
      <t>ダカ</t>
    </rPh>
    <rPh sb="10" eb="11">
      <t>エン</t>
    </rPh>
    <phoneticPr fontId="2"/>
  </si>
  <si>
    <t>構成比</t>
    <rPh sb="0" eb="2">
      <t>コウセイ</t>
    </rPh>
    <rPh sb="2" eb="3">
      <t>ヒ</t>
    </rPh>
    <phoneticPr fontId="2"/>
  </si>
  <si>
    <t>番号と細分類業種名）を記載。細分類業種は全て指定業種に該当するこ</t>
    <rPh sb="0" eb="2">
      <t>バンゴウ</t>
    </rPh>
    <rPh sb="3" eb="6">
      <t>サイブンルイ</t>
    </rPh>
    <rPh sb="6" eb="8">
      <t>ギョウシュ</t>
    </rPh>
    <rPh sb="8" eb="9">
      <t>メイ</t>
    </rPh>
    <rPh sb="11" eb="13">
      <t>キサイ</t>
    </rPh>
    <rPh sb="14" eb="17">
      <t>サイブンルイ</t>
    </rPh>
    <rPh sb="17" eb="19">
      <t>ギョウシュ</t>
    </rPh>
    <rPh sb="20" eb="21">
      <t>スベ</t>
    </rPh>
    <rPh sb="22" eb="24">
      <t>シテイ</t>
    </rPh>
    <rPh sb="24" eb="26">
      <t>ギョウシュ</t>
    </rPh>
    <rPh sb="27" eb="29">
      <t>ガイトウ</t>
    </rPh>
    <phoneticPr fontId="2"/>
  </si>
  <si>
    <t>指定業種の売上高を合算して記載することも可</t>
    <rPh sb="0" eb="2">
      <t>シテイ</t>
    </rPh>
    <rPh sb="2" eb="4">
      <t>ギョウシュ</t>
    </rPh>
    <rPh sb="5" eb="7">
      <t>ウリアゲ</t>
    </rPh>
    <rPh sb="7" eb="8">
      <t>ダカ</t>
    </rPh>
    <rPh sb="9" eb="11">
      <t>ガッサン</t>
    </rPh>
    <rPh sb="13" eb="15">
      <t>キサイ</t>
    </rPh>
    <rPh sb="20" eb="21">
      <t>カ</t>
    </rPh>
    <phoneticPr fontId="2"/>
  </si>
  <si>
    <t>魚津市長　　村　椿　　晃</t>
    <rPh sb="0" eb="4">
      <t>ウオヅシチョウ</t>
    </rPh>
    <rPh sb="6" eb="7">
      <t>ムラ</t>
    </rPh>
    <rPh sb="8" eb="9">
      <t>ツバキ</t>
    </rPh>
    <rPh sb="11" eb="12">
      <t>アキラ</t>
    </rPh>
    <phoneticPr fontId="2"/>
  </si>
  <si>
    <t>氷見市長　　林　　正　之　　　印</t>
    <rPh sb="0" eb="4">
      <t>ヒミシチョウ</t>
    </rPh>
    <rPh sb="6" eb="7">
      <t>ハヤシ</t>
    </rPh>
    <rPh sb="9" eb="10">
      <t>セイ</t>
    </rPh>
    <rPh sb="11" eb="12">
      <t>ノ</t>
    </rPh>
    <rPh sb="15" eb="16">
      <t>シルシ</t>
    </rPh>
    <phoneticPr fontId="2"/>
  </si>
  <si>
    <t>滑川市長　　上　田　　昌　孝</t>
    <rPh sb="0" eb="2">
      <t>ナメリカワ</t>
    </rPh>
    <rPh sb="2" eb="4">
      <t>シチョウ</t>
    </rPh>
    <rPh sb="6" eb="7">
      <t>ウエ</t>
    </rPh>
    <rPh sb="8" eb="9">
      <t>タ</t>
    </rPh>
    <rPh sb="11" eb="12">
      <t>マサ</t>
    </rPh>
    <rPh sb="13" eb="14">
      <t>タカシ</t>
    </rPh>
    <phoneticPr fontId="2"/>
  </si>
  <si>
    <t>黒部市長　　大　野　　久　芳</t>
    <rPh sb="0" eb="4">
      <t>クロベシチョウ</t>
    </rPh>
    <rPh sb="6" eb="7">
      <t>ダイ</t>
    </rPh>
    <rPh sb="8" eb="9">
      <t>ノ</t>
    </rPh>
    <rPh sb="11" eb="12">
      <t>ヒサシ</t>
    </rPh>
    <rPh sb="13" eb="14">
      <t>ヨシ</t>
    </rPh>
    <phoneticPr fontId="2"/>
  </si>
  <si>
    <t>砺波市長　　夏　野　　修　　　印</t>
    <rPh sb="0" eb="2">
      <t>トナミ</t>
    </rPh>
    <rPh sb="2" eb="4">
      <t>シチョウ</t>
    </rPh>
    <rPh sb="6" eb="7">
      <t>ナツ</t>
    </rPh>
    <rPh sb="8" eb="9">
      <t>ノ</t>
    </rPh>
    <rPh sb="11" eb="12">
      <t>オサム</t>
    </rPh>
    <rPh sb="15" eb="16">
      <t>シルシ</t>
    </rPh>
    <phoneticPr fontId="2"/>
  </si>
  <si>
    <t>小矢部市長　　桜　井　　森　夫　　　印</t>
    <rPh sb="0" eb="5">
      <t>オヤベシチョウ</t>
    </rPh>
    <rPh sb="7" eb="8">
      <t>サクラ</t>
    </rPh>
    <rPh sb="9" eb="10">
      <t>イ</t>
    </rPh>
    <rPh sb="12" eb="13">
      <t>モリ</t>
    </rPh>
    <rPh sb="14" eb="15">
      <t>オット</t>
    </rPh>
    <rPh sb="18" eb="19">
      <t>シルシ</t>
    </rPh>
    <phoneticPr fontId="2"/>
  </si>
  <si>
    <t>南砺市長　　田　中　　幹　夫　　　印</t>
    <rPh sb="0" eb="4">
      <t>ナントシチョウ</t>
    </rPh>
    <rPh sb="6" eb="7">
      <t>タ</t>
    </rPh>
    <rPh sb="8" eb="9">
      <t>ナカ</t>
    </rPh>
    <rPh sb="11" eb="12">
      <t>ミキ</t>
    </rPh>
    <rPh sb="13" eb="14">
      <t>オット</t>
    </rPh>
    <rPh sb="17" eb="18">
      <t>シルシ</t>
    </rPh>
    <phoneticPr fontId="2"/>
  </si>
  <si>
    <t>射水市長　　夏　野　　元　志</t>
    <rPh sb="0" eb="2">
      <t>イミズ</t>
    </rPh>
    <rPh sb="2" eb="3">
      <t>シ</t>
    </rPh>
    <rPh sb="3" eb="4">
      <t>オサ</t>
    </rPh>
    <rPh sb="6" eb="7">
      <t>ナツ</t>
    </rPh>
    <rPh sb="8" eb="9">
      <t>ノ</t>
    </rPh>
    <rPh sb="11" eb="12">
      <t>モト</t>
    </rPh>
    <rPh sb="13" eb="14">
      <t>ココロザシ</t>
    </rPh>
    <phoneticPr fontId="2"/>
  </si>
  <si>
    <t>舟橋村長　　金　森　　勝　雄</t>
    <rPh sb="0" eb="2">
      <t>フナハシ</t>
    </rPh>
    <rPh sb="2" eb="4">
      <t>ソンチョウ</t>
    </rPh>
    <rPh sb="6" eb="7">
      <t>キン</t>
    </rPh>
    <rPh sb="8" eb="9">
      <t>モリ</t>
    </rPh>
    <rPh sb="11" eb="12">
      <t>マサル</t>
    </rPh>
    <rPh sb="13" eb="14">
      <t>オス</t>
    </rPh>
    <phoneticPr fontId="2"/>
  </si>
  <si>
    <t>上市町長　　中　川　　行　孝</t>
    <rPh sb="0" eb="2">
      <t>カミイチ</t>
    </rPh>
    <rPh sb="2" eb="4">
      <t>チョウチョウ</t>
    </rPh>
    <rPh sb="6" eb="7">
      <t>ナカ</t>
    </rPh>
    <rPh sb="8" eb="9">
      <t>カワ</t>
    </rPh>
    <rPh sb="11" eb="12">
      <t>ユキ</t>
    </rPh>
    <rPh sb="13" eb="14">
      <t>タカシ</t>
    </rPh>
    <phoneticPr fontId="2"/>
  </si>
  <si>
    <t>立山町長　　舟　橋　　貴　之　　　印</t>
    <rPh sb="0" eb="2">
      <t>タテヤマ</t>
    </rPh>
    <rPh sb="2" eb="4">
      <t>チョウチョウ</t>
    </rPh>
    <rPh sb="6" eb="7">
      <t>フネ</t>
    </rPh>
    <rPh sb="8" eb="9">
      <t>ハシ</t>
    </rPh>
    <rPh sb="11" eb="12">
      <t>キ</t>
    </rPh>
    <rPh sb="13" eb="14">
      <t>ノ</t>
    </rPh>
    <rPh sb="17" eb="18">
      <t>シルシ</t>
    </rPh>
    <phoneticPr fontId="2"/>
  </si>
  <si>
    <t>入善町長　　笹　島　　春　人</t>
    <rPh sb="0" eb="2">
      <t>ニュウゼン</t>
    </rPh>
    <rPh sb="2" eb="4">
      <t>チョウチョウ</t>
    </rPh>
    <rPh sb="6" eb="7">
      <t>ササ</t>
    </rPh>
    <rPh sb="8" eb="9">
      <t>シマ</t>
    </rPh>
    <rPh sb="11" eb="12">
      <t>ハル</t>
    </rPh>
    <rPh sb="13" eb="14">
      <t>ヒト</t>
    </rPh>
    <phoneticPr fontId="2"/>
  </si>
  <si>
    <t>朝日町長　　笹　原　　靖　直</t>
    <rPh sb="0" eb="2">
      <t>アサヒ</t>
    </rPh>
    <rPh sb="2" eb="4">
      <t>チョウチョウ</t>
    </rPh>
    <rPh sb="6" eb="7">
      <t>ササ</t>
    </rPh>
    <rPh sb="8" eb="9">
      <t>ハラ</t>
    </rPh>
    <rPh sb="11" eb="12">
      <t>ヤス</t>
    </rPh>
    <rPh sb="13" eb="14">
      <t>ナオ</t>
    </rPh>
    <phoneticPr fontId="2"/>
  </si>
  <si>
    <t>1.2.0</t>
    <phoneticPr fontId="2"/>
  </si>
  <si>
    <t>認定者名編集追加</t>
    <rPh sb="0" eb="3">
      <t>ニンテイシャ</t>
    </rPh>
    <rPh sb="3" eb="4">
      <t>メイ</t>
    </rPh>
    <rPh sb="4" eb="6">
      <t>ヘンシュウ</t>
    </rPh>
    <rPh sb="6" eb="8">
      <t>ツイカ</t>
    </rPh>
    <phoneticPr fontId="2"/>
  </si>
  <si>
    <t>(イ)-②’</t>
    <phoneticPr fontId="2"/>
  </si>
  <si>
    <t>番号</t>
    <rPh sb="0" eb="2">
      <t>バンゴウ</t>
    </rPh>
    <phoneticPr fontId="2"/>
  </si>
  <si>
    <t>商第　　　　　　　　　　　　号</t>
    <rPh sb="0" eb="1">
      <t>ショウ</t>
    </rPh>
    <rPh sb="1" eb="2">
      <t>ダイ</t>
    </rPh>
    <rPh sb="14" eb="15">
      <t>ゴウ</t>
    </rPh>
    <phoneticPr fontId="2"/>
  </si>
  <si>
    <t>第　　　　　　　　　　　　　　号</t>
    <rPh sb="0" eb="1">
      <t>ダイ</t>
    </rPh>
    <rPh sb="15" eb="16">
      <t>ゴウ</t>
    </rPh>
    <phoneticPr fontId="2"/>
  </si>
  <si>
    <t>黒　商　第　　　　　　　　　号</t>
    <rPh sb="0" eb="1">
      <t>クロ</t>
    </rPh>
    <rPh sb="2" eb="3">
      <t>ショウ</t>
    </rPh>
    <rPh sb="4" eb="5">
      <t>ダイ</t>
    </rPh>
    <rPh sb="14" eb="15">
      <t>ゴウ</t>
    </rPh>
    <phoneticPr fontId="2"/>
  </si>
  <si>
    <t>小商第　　　　　　　　　　号</t>
    <rPh sb="0" eb="2">
      <t>ショウショウ</t>
    </rPh>
    <rPh sb="2" eb="3">
      <t>ダイ</t>
    </rPh>
    <rPh sb="13" eb="14">
      <t>ゴウ</t>
    </rPh>
    <phoneticPr fontId="2"/>
  </si>
  <si>
    <t>商工第　　　　　　　　　　号</t>
    <rPh sb="0" eb="2">
      <t>ショウコウ</t>
    </rPh>
    <rPh sb="2" eb="3">
      <t>ダイ</t>
    </rPh>
    <rPh sb="13" eb="14">
      <t>ゴウ</t>
    </rPh>
    <phoneticPr fontId="2"/>
  </si>
  <si>
    <t>上産第　　　　　　　　　　号</t>
    <rPh sb="0" eb="1">
      <t>カミ</t>
    </rPh>
    <rPh sb="1" eb="2">
      <t>サン</t>
    </rPh>
    <rPh sb="2" eb="3">
      <t>ダイ</t>
    </rPh>
    <rPh sb="13" eb="14">
      <t>ゴウ</t>
    </rPh>
    <phoneticPr fontId="2"/>
  </si>
  <si>
    <t>入　商　観　第　　　　　　　号</t>
    <rPh sb="0" eb="1">
      <t>ニュウ</t>
    </rPh>
    <rPh sb="2" eb="3">
      <t>ショウ</t>
    </rPh>
    <rPh sb="4" eb="5">
      <t>ミ</t>
    </rPh>
    <rPh sb="6" eb="7">
      <t>ダイ</t>
    </rPh>
    <rPh sb="14" eb="15">
      <t>ゴウ</t>
    </rPh>
    <phoneticPr fontId="2"/>
  </si>
  <si>
    <t>朝　商　工　第　　　　　　　号</t>
    <rPh sb="0" eb="1">
      <t>アサ</t>
    </rPh>
    <rPh sb="2" eb="3">
      <t>ショウ</t>
    </rPh>
    <rPh sb="4" eb="5">
      <t>コウ</t>
    </rPh>
    <rPh sb="6" eb="7">
      <t>ダイ</t>
    </rPh>
    <rPh sb="14" eb="15">
      <t>ゴウ</t>
    </rPh>
    <phoneticPr fontId="2"/>
  </si>
  <si>
    <t>　（表１：事業が属する業種毎の最近１年間の売上高</t>
    <rPh sb="2" eb="3">
      <t>ヒョウ</t>
    </rPh>
    <rPh sb="5" eb="7">
      <t>ジギョウ</t>
    </rPh>
    <rPh sb="8" eb="9">
      <t>ゾク</t>
    </rPh>
    <rPh sb="11" eb="13">
      <t>ギョウシュ</t>
    </rPh>
    <rPh sb="13" eb="14">
      <t>ゴト</t>
    </rPh>
    <rPh sb="15" eb="17">
      <t>サイキン</t>
    </rPh>
    <rPh sb="18" eb="20">
      <t>ネンカン</t>
    </rPh>
    <rPh sb="21" eb="23">
      <t>ウリアゲ</t>
    </rPh>
    <rPh sb="23" eb="24">
      <t>ダカ</t>
    </rPh>
    <phoneticPr fontId="2"/>
  </si>
  <si>
    <t>最近○か月
で運用</t>
    <rPh sb="0" eb="2">
      <t>サイキン</t>
    </rPh>
    <rPh sb="4" eb="5">
      <t>ゲツ</t>
    </rPh>
    <rPh sb="7" eb="9">
      <t>ウンヨウ</t>
    </rPh>
    <phoneticPr fontId="2"/>
  </si>
  <si>
    <t>前期実績</t>
    <phoneticPr fontId="2"/>
  </si>
  <si>
    <t>実績平均</t>
    <rPh sb="0" eb="2">
      <t>ジッセキ</t>
    </rPh>
    <rPh sb="2" eb="4">
      <t>ヘイキン</t>
    </rPh>
    <phoneticPr fontId="2"/>
  </si>
  <si>
    <t>実績合計</t>
    <rPh sb="0" eb="2">
      <t>ジッセキ</t>
    </rPh>
    <rPh sb="2" eb="4">
      <t>ゴウケイ</t>
    </rPh>
    <phoneticPr fontId="2"/>
  </si>
  <si>
    <t>（ロ）最近３か月間の売上高等の実績見込み</t>
    <rPh sb="3" eb="5">
      <t>サイキン</t>
    </rPh>
    <rPh sb="7" eb="8">
      <t>ゲツ</t>
    </rPh>
    <rPh sb="8" eb="9">
      <t>アイダ</t>
    </rPh>
    <rPh sb="10" eb="12">
      <t>ウリアゲ</t>
    </rPh>
    <rPh sb="12" eb="13">
      <t>ダカ</t>
    </rPh>
    <rPh sb="13" eb="14">
      <t>トウ</t>
    </rPh>
    <rPh sb="15" eb="17">
      <t>ジッセキ</t>
    </rPh>
    <rPh sb="17" eb="19">
      <t>ミコ</t>
    </rPh>
    <phoneticPr fontId="7"/>
  </si>
  <si>
    <t>運用緩和（最近１か月を弾力的に解釈）</t>
    <rPh sb="0" eb="2">
      <t>ウンヨウ</t>
    </rPh>
    <rPh sb="2" eb="4">
      <t>カンワ</t>
    </rPh>
    <rPh sb="5" eb="7">
      <t>サイキン</t>
    </rPh>
    <rPh sb="9" eb="10">
      <t>ゲツ</t>
    </rPh>
    <rPh sb="11" eb="14">
      <t>ダンリョクテキ</t>
    </rPh>
    <rPh sb="15" eb="17">
      <t>カイシャク</t>
    </rPh>
    <phoneticPr fontId="2"/>
  </si>
  <si>
    <t>最近○か月で運用</t>
    <rPh sb="0" eb="2">
      <t>サイキン</t>
    </rPh>
    <rPh sb="4" eb="5">
      <t>ゲツ</t>
    </rPh>
    <rPh sb="6" eb="8">
      <t>ウンヨウ</t>
    </rPh>
    <phoneticPr fontId="2"/>
  </si>
  <si>
    <t>令和元年１２月からの弾力的な運用に対応した、月数をプルダウンから選択してください。</t>
    <rPh sb="0" eb="2">
      <t>レイワ</t>
    </rPh>
    <rPh sb="2" eb="4">
      <t>ガンネン</t>
    </rPh>
    <rPh sb="6" eb="7">
      <t>ガツ</t>
    </rPh>
    <rPh sb="10" eb="13">
      <t>ダンリョクテキ</t>
    </rPh>
    <rPh sb="14" eb="16">
      <t>ウンヨウ</t>
    </rPh>
    <rPh sb="17" eb="19">
      <t>タイオウ</t>
    </rPh>
    <rPh sb="22" eb="24">
      <t>ツキスウ</t>
    </rPh>
    <rPh sb="32" eb="34">
      <t>センタク</t>
    </rPh>
    <phoneticPr fontId="2"/>
  </si>
  <si>
    <t>1.3.0</t>
    <phoneticPr fontId="2"/>
  </si>
  <si>
    <t>Ｂ－Ａ</t>
    <phoneticPr fontId="2"/>
  </si>
  <si>
    <t>（Ｂ×３）－（Ａ＋Ｃ）</t>
    <phoneticPr fontId="2"/>
  </si>
  <si>
    <t>Ｂ－Ａ</t>
    <phoneticPr fontId="2"/>
  </si>
  <si>
    <t>Ｃ－Ａ</t>
    <phoneticPr fontId="2"/>
  </si>
  <si>
    <t>Ｂ－（Ａ＋Ｄ）</t>
    <phoneticPr fontId="2"/>
  </si>
  <si>
    <t>Ｄ：Ａの期間後２か月間の見込み売上高等</t>
    <phoneticPr fontId="2"/>
  </si>
  <si>
    <t>Ｃ：Ａの期間後２か月間の見込み売上高等</t>
    <phoneticPr fontId="2"/>
  </si>
  <si>
    <t>Ｃ－Ａ</t>
    <phoneticPr fontId="2"/>
  </si>
  <si>
    <t>（Ｂ×３）－（Ａ＋Ｃ）</t>
    <phoneticPr fontId="2"/>
  </si>
  <si>
    <t>1.3.1</t>
    <phoneticPr fontId="2"/>
  </si>
  <si>
    <t>創業、事業拡大の②③の「その後２か月間を含む３か月間」の考え方（201208追補問4.問5）</t>
    <rPh sb="0" eb="2">
      <t>ソウギョウ</t>
    </rPh>
    <rPh sb="3" eb="5">
      <t>ジギョウ</t>
    </rPh>
    <rPh sb="5" eb="7">
      <t>カクダイ</t>
    </rPh>
    <rPh sb="14" eb="15">
      <t>ゴ</t>
    </rPh>
    <rPh sb="17" eb="18">
      <t>ゲツ</t>
    </rPh>
    <rPh sb="18" eb="19">
      <t>アイダ</t>
    </rPh>
    <rPh sb="20" eb="21">
      <t>フク</t>
    </rPh>
    <rPh sb="24" eb="26">
      <t>ゲツカン</t>
    </rPh>
    <rPh sb="28" eb="29">
      <t>カンガ</t>
    </rPh>
    <rPh sb="30" eb="31">
      <t>カタ</t>
    </rPh>
    <rPh sb="38" eb="40">
      <t>ツイホ</t>
    </rPh>
    <rPh sb="40" eb="41">
      <t>トイ</t>
    </rPh>
    <rPh sb="43" eb="44">
      <t>トイ</t>
    </rPh>
    <phoneticPr fontId="2"/>
  </si>
  <si>
    <t>最近１か月＋２か月間→最近○か月平均＋２か月間　に修正</t>
    <rPh sb="0" eb="2">
      <t>サイキン</t>
    </rPh>
    <rPh sb="4" eb="5">
      <t>ゲツ</t>
    </rPh>
    <rPh sb="8" eb="9">
      <t>ゲツ</t>
    </rPh>
    <rPh sb="9" eb="10">
      <t>アイダ</t>
    </rPh>
    <rPh sb="11" eb="13">
      <t>サイキン</t>
    </rPh>
    <rPh sb="15" eb="16">
      <t>ゲツ</t>
    </rPh>
    <rPh sb="16" eb="18">
      <t>ヘイキン</t>
    </rPh>
    <rPh sb="21" eb="22">
      <t>ゲツ</t>
    </rPh>
    <rPh sb="22" eb="23">
      <t>アイダ</t>
    </rPh>
    <rPh sb="25" eb="27">
      <t>シュウセイ</t>
    </rPh>
    <phoneticPr fontId="2"/>
  </si>
  <si>
    <t>1.3.2</t>
    <phoneticPr fontId="2"/>
  </si>
  <si>
    <t>プルダウン　２、３　追加</t>
    <rPh sb="10" eb="12">
      <t>ツイカ</t>
    </rPh>
    <phoneticPr fontId="2"/>
  </si>
  <si>
    <t>　　　</t>
  </si>
  <si>
    <t>小規模、ご利用可能制度判定の削除</t>
    <rPh sb="0" eb="3">
      <t>ショウキボ</t>
    </rPh>
    <rPh sb="5" eb="7">
      <t>リヨウ</t>
    </rPh>
    <rPh sb="7" eb="9">
      <t>カノウ</t>
    </rPh>
    <rPh sb="9" eb="11">
      <t>セイド</t>
    </rPh>
    <rPh sb="11" eb="13">
      <t>ハンテイ</t>
    </rPh>
    <rPh sb="14" eb="16">
      <t>サクジョ</t>
    </rPh>
    <phoneticPr fontId="2"/>
  </si>
  <si>
    <t>業種名が表示されない場合は、こちらから標準産業分類番号をコピーして貼り付けてください。</t>
    <rPh sb="0" eb="2">
      <t>ギョウシュ</t>
    </rPh>
    <rPh sb="2" eb="3">
      <t>メイ</t>
    </rPh>
    <rPh sb="4" eb="6">
      <t>ヒョウジ</t>
    </rPh>
    <rPh sb="10" eb="12">
      <t>バアイ</t>
    </rPh>
    <rPh sb="19" eb="21">
      <t>ヒョウジュン</t>
    </rPh>
    <rPh sb="21" eb="23">
      <t>サンギョウ</t>
    </rPh>
    <rPh sb="23" eb="25">
      <t>ブンルイ</t>
    </rPh>
    <rPh sb="25" eb="27">
      <t>バンゴウ</t>
    </rPh>
    <rPh sb="33" eb="34">
      <t>ハ</t>
    </rPh>
    <rPh sb="35" eb="36">
      <t>ツ</t>
    </rPh>
    <phoneticPr fontId="2"/>
  </si>
  <si>
    <t>業種リストの指定業種名が長い場合は空白とし、印刷した申請書に手書きしてください。</t>
    <rPh sb="0" eb="2">
      <t>ギョウシュ</t>
    </rPh>
    <rPh sb="6" eb="8">
      <t>シテイ</t>
    </rPh>
    <rPh sb="8" eb="10">
      <t>ギョウシュ</t>
    </rPh>
    <rPh sb="10" eb="11">
      <t>メイ</t>
    </rPh>
    <rPh sb="12" eb="13">
      <t>ナガ</t>
    </rPh>
    <rPh sb="14" eb="16">
      <t>バアイ</t>
    </rPh>
    <rPh sb="17" eb="19">
      <t>クウハク</t>
    </rPh>
    <rPh sb="22" eb="24">
      <t>インサツ</t>
    </rPh>
    <rPh sb="26" eb="28">
      <t>シンセイ</t>
    </rPh>
    <rPh sb="28" eb="29">
      <t>ショ</t>
    </rPh>
    <rPh sb="30" eb="32">
      <t>テガ</t>
    </rPh>
    <phoneticPr fontId="2"/>
  </si>
  <si>
    <t>富山市長　　藤　井　　裕　久　　　　印</t>
    <rPh sb="0" eb="2">
      <t>トヤマ</t>
    </rPh>
    <rPh sb="2" eb="4">
      <t>シチョウ</t>
    </rPh>
    <rPh sb="6" eb="7">
      <t>フジ</t>
    </rPh>
    <rPh sb="8" eb="9">
      <t>イ</t>
    </rPh>
    <rPh sb="11" eb="12">
      <t>ユウ</t>
    </rPh>
    <rPh sb="13" eb="14">
      <t>ヒサシ</t>
    </rPh>
    <rPh sb="18" eb="19">
      <t>イン</t>
    </rPh>
    <phoneticPr fontId="2"/>
  </si>
  <si>
    <t>高岡市長　　角　田　　悠　紀　　　　印</t>
    <rPh sb="0" eb="2">
      <t>タカオカ</t>
    </rPh>
    <rPh sb="2" eb="4">
      <t>シチョウ</t>
    </rPh>
    <rPh sb="6" eb="7">
      <t>カド</t>
    </rPh>
    <rPh sb="8" eb="9">
      <t>タ</t>
    </rPh>
    <rPh sb="11" eb="12">
      <t>ユウ</t>
    </rPh>
    <rPh sb="13" eb="14">
      <t>キ</t>
    </rPh>
    <rPh sb="18" eb="19">
      <t>イン</t>
    </rPh>
    <phoneticPr fontId="2"/>
  </si>
  <si>
    <r>
      <t xml:space="preserve">セーフティネット保証５号の指定業種
</t>
    </r>
    <r>
      <rPr>
        <sz val="12"/>
        <color indexed="8"/>
        <rFont val="ＭＳ Ｐゴシック"/>
        <family val="3"/>
        <charset val="128"/>
      </rPr>
      <t>（中小企業信用保険法第２条第５項第５号の指定業種）</t>
    </r>
    <rPh sb="8" eb="10">
      <t>ホショウ</t>
    </rPh>
    <rPh sb="11" eb="12">
      <t>ゴウ</t>
    </rPh>
    <rPh sb="13" eb="15">
      <t>シテイ</t>
    </rPh>
    <rPh sb="15" eb="17">
      <t>ギョウシュ</t>
    </rPh>
    <rPh sb="40" eb="42">
      <t>ギョウシュ</t>
    </rPh>
    <phoneticPr fontId="26"/>
  </si>
  <si>
    <t>指定期間：令和３年７月１日～令和３年７月３１日</t>
    <phoneticPr fontId="26"/>
  </si>
  <si>
    <t>※１：この表に掲げる業種は、日本標準産業分類（平成25年１0月改定）において分類された業種区分によるものとする。
※２：指定期間とは、市町村長又は特別区長に対して認定を申請することができる期間をいう。</t>
    <phoneticPr fontId="26"/>
  </si>
  <si>
    <t>通番</t>
    <phoneticPr fontId="39"/>
  </si>
  <si>
    <t>産業分類
中分類番号</t>
    <rPh sb="5" eb="6">
      <t>チュウ</t>
    </rPh>
    <rPh sb="6" eb="8">
      <t>ブンルイ</t>
    </rPh>
    <phoneticPr fontId="26"/>
  </si>
  <si>
    <t>指  定  業  種</t>
    <rPh sb="0" eb="1">
      <t>ユビ</t>
    </rPh>
    <rPh sb="3" eb="4">
      <t>サダム</t>
    </rPh>
    <rPh sb="6" eb="7">
      <t>ギョウ</t>
    </rPh>
    <rPh sb="9" eb="10">
      <t>タネ</t>
    </rPh>
    <phoneticPr fontId="26"/>
  </si>
  <si>
    <t>02</t>
    <phoneticPr fontId="26"/>
  </si>
  <si>
    <t>林業（素材生産業及び素材生産サービス業に限る）</t>
  </si>
  <si>
    <t>05</t>
    <phoneticPr fontId="26"/>
  </si>
  <si>
    <t>鉱業、採石業、砂利採取業</t>
  </si>
  <si>
    <t>06</t>
    <phoneticPr fontId="26"/>
  </si>
  <si>
    <t>総合工事業</t>
  </si>
  <si>
    <t>07</t>
    <phoneticPr fontId="26"/>
  </si>
  <si>
    <t>職別工事業（設備工事業を除く）</t>
  </si>
  <si>
    <t>08</t>
    <phoneticPr fontId="26"/>
  </si>
  <si>
    <t>設備工事業</t>
  </si>
  <si>
    <t>09</t>
    <phoneticPr fontId="26"/>
  </si>
  <si>
    <t>食料品製造業（製造加工設備を有し、荒茶及び仕上茶の製造を行う茶作農業、製造加工設備を有するもやし栽培農業並びに作業所内において工場的生産設備をもって行う菌床栽培方式のきのこ栽培農業及びかいわれ大根栽培農業を含む）</t>
  </si>
  <si>
    <t>10</t>
    <phoneticPr fontId="26"/>
  </si>
  <si>
    <t>飲料・たばこ・飼料製造業</t>
  </si>
  <si>
    <t>11</t>
  </si>
  <si>
    <t>繊維工業（製造加工設備を有する蚕種製造業及び蚕種製造請負業を含む）</t>
  </si>
  <si>
    <t>12</t>
  </si>
  <si>
    <t>木材・木製品製造業（家具を除く）</t>
  </si>
  <si>
    <t>13</t>
  </si>
  <si>
    <t>家具・装備品製造業</t>
  </si>
  <si>
    <t>14</t>
  </si>
  <si>
    <t>パルプ・紙・紙加工品製造業</t>
  </si>
  <si>
    <t>15</t>
  </si>
  <si>
    <t>印刷・同関連業</t>
  </si>
  <si>
    <t>16</t>
  </si>
  <si>
    <t>17</t>
  </si>
  <si>
    <t>石油製品・石炭製品製造業</t>
  </si>
  <si>
    <t>18</t>
  </si>
  <si>
    <t>プラスチック製品製造業（家具・装備品等を除く）</t>
  </si>
  <si>
    <t>19</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</si>
  <si>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</si>
  <si>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</si>
  <si>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</si>
  <si>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</si>
  <si>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</si>
  <si>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</si>
  <si>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</si>
  <si>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</si>
  <si>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</si>
  <si>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</si>
  <si>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</si>
  <si>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</si>
  <si>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</si>
  <si>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</si>
  <si>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</si>
  <si>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</si>
  <si>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</si>
  <si>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</si>
  <si>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</si>
  <si>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</si>
  <si>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</si>
  <si>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</si>
  <si>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</si>
  <si>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</si>
  <si>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</si>
  <si>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その他の製造業（製造加工設備を有する製薪炭業、薪請負製造業、炭焼請負業及び炭賃焼業、養殖から加工までを一貫作業として行う真珠養殖業並びにてい鉄修理業を含む）</t>
  </si>
  <si>
    <t>33</t>
  </si>
  <si>
    <t>電気業</t>
  </si>
  <si>
    <t>34</t>
  </si>
  <si>
    <t>ガス業</t>
  </si>
  <si>
    <t>35</t>
  </si>
  <si>
    <t>熱供給業</t>
  </si>
  <si>
    <t>36</t>
  </si>
  <si>
    <t>水道業</t>
  </si>
  <si>
    <t>37</t>
  </si>
  <si>
    <t>38</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</si>
  <si>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</si>
  <si>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</si>
  <si>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</si>
  <si>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</si>
  <si>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</si>
  <si>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</si>
  <si>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</si>
  <si>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</si>
  <si>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</si>
  <si>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</si>
  <si>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</si>
  <si>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</si>
  <si>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</si>
  <si>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</si>
  <si>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</si>
  <si>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</si>
  <si>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</si>
  <si>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48</t>
  </si>
  <si>
    <t>運輸に附帯するサービス業</t>
  </si>
  <si>
    <t>49</t>
    <phoneticPr fontId="26"/>
  </si>
  <si>
    <t>郵便業（信書便事業を含む）</t>
  </si>
  <si>
    <t>50</t>
    <phoneticPr fontId="26"/>
  </si>
  <si>
    <t>各種商品卸売業</t>
  </si>
  <si>
    <t>51</t>
  </si>
  <si>
    <t>繊維・衣服等卸売業</t>
  </si>
  <si>
    <t>52</t>
  </si>
  <si>
    <t>飲食料品卸売業</t>
  </si>
  <si>
    <t>53</t>
  </si>
  <si>
    <t>建築材料、鉱物・金属材料等卸売業</t>
  </si>
  <si>
    <t>54</t>
    <phoneticPr fontId="26"/>
  </si>
  <si>
    <t>機械器具卸売業</t>
  </si>
  <si>
    <t>55</t>
    <phoneticPr fontId="26"/>
  </si>
  <si>
    <t>その他の卸売業</t>
  </si>
  <si>
    <t>56</t>
    <phoneticPr fontId="26"/>
  </si>
  <si>
    <t>各種商品小売業</t>
  </si>
  <si>
    <t>57</t>
  </si>
  <si>
    <t>織物・衣服・身の回り品小売業</t>
  </si>
  <si>
    <t>58</t>
  </si>
  <si>
    <t>飲食料品小売業</t>
  </si>
  <si>
    <t>59</t>
  </si>
  <si>
    <t>機械器具小売業</t>
  </si>
  <si>
    <t>60</t>
    <phoneticPr fontId="26"/>
  </si>
  <si>
    <t>その他の小売業</t>
  </si>
  <si>
    <t>61</t>
    <phoneticPr fontId="26"/>
  </si>
  <si>
    <t>無店舗小売業</t>
  </si>
  <si>
    <t>保険業（保険媒介代理業及び保険サービス業に限る）</t>
  </si>
  <si>
    <t>不動産取引業（土地売買業のうち、投機を目的とするものを除く）</t>
  </si>
  <si>
    <t>不動産賃貸業・管理業</t>
  </si>
  <si>
    <t>学術・開発研究機関</t>
  </si>
  <si>
    <t>専門サービス業（他に分類されないもの）</t>
  </si>
  <si>
    <t>技術サービス業（他に分類されないもの）</t>
  </si>
  <si>
    <t>持ち帰り・配達飲食サービス業</t>
  </si>
  <si>
    <t>洗濯・理容・美容・浴場業</t>
  </si>
  <si>
    <t>学校教育</t>
  </si>
  <si>
    <t>医療業</t>
  </si>
  <si>
    <t>保健衛生</t>
  </si>
  <si>
    <t>社会保険・社会福祉・介護事業</t>
  </si>
  <si>
    <t>郵便局（郵便局受託業に限る）</t>
  </si>
  <si>
    <t>協同組合（他に分類されないもの）</t>
  </si>
  <si>
    <t>自動車整備業</t>
  </si>
  <si>
    <t>機械等修理業（自動車修理業及び衣服修理業等を除く）</t>
  </si>
  <si>
    <t>その他の事業サービス業（集金業及び取立業（公共料金又はこれに準ずるものに係るものを除く）を除く）</t>
  </si>
  <si>
    <t>その他のサービス業（人工ふ卵設備を有し、鶏卵の人工ふ化を行う養鶏業及びふ卵業、園芸サービス業並びに家畜貸付業を含む）</t>
  </si>
  <si>
    <t>※以上に掲げる業種であっても、風俗営業等の規制及び業務の適正化等に関する法律（昭和２３年法律第１２２号。以下「適正化法」という。）第２条第１項第１号から第３号までに規定するものについては、公序良俗の観点から問題がないものに限る。また、以上に掲げる業種であっても、適正化法第２条第５項に規定する営業は除く。</t>
    <rPh sb="94" eb="98">
      <t>コウジョリョウゾク</t>
    </rPh>
    <rPh sb="99" eb="101">
      <t>カンテン</t>
    </rPh>
    <rPh sb="103" eb="105">
      <t>モンダイ</t>
    </rPh>
    <rPh sb="111" eb="112">
      <t>カギ</t>
    </rPh>
    <rPh sb="137" eb="138">
      <t>ジョウ</t>
    </rPh>
    <rPh sb="138" eb="139">
      <t>ダイ</t>
    </rPh>
    <rPh sb="139" eb="141">
      <t>ゴコウ</t>
    </rPh>
    <phoneticPr fontId="26"/>
  </si>
  <si>
    <t>（4）セーフティネット５号を申請する場合は、指定業種（分類番号）を入力してください。</t>
  </si>
  <si>
    <t>太枠の黄色の部分にシート「5号業種リスト」の産業分類番号をコピーして貼り付けてください。</t>
    <rPh sb="0" eb="2">
      <t>フトワク</t>
    </rPh>
    <rPh sb="3" eb="5">
      <t>キイロ</t>
    </rPh>
    <rPh sb="6" eb="8">
      <t>ブブン</t>
    </rPh>
    <rPh sb="14" eb="15">
      <t>ゴウ</t>
    </rPh>
    <rPh sb="15" eb="17">
      <t>ギョウシュ</t>
    </rPh>
    <rPh sb="22" eb="24">
      <t>サンギョウ</t>
    </rPh>
    <rPh sb="24" eb="26">
      <t>ブンルイ</t>
    </rPh>
    <rPh sb="26" eb="28">
      <t>バンゴウ</t>
    </rPh>
    <rPh sb="34" eb="35">
      <t>ハ</t>
    </rPh>
    <rPh sb="36" eb="37">
      <t>ツ</t>
    </rPh>
    <phoneticPr fontId="2"/>
  </si>
  <si>
    <t>富山市長・高岡市長名</t>
    <rPh sb="0" eb="4">
      <t>トヤマシチョウ</t>
    </rPh>
    <rPh sb="5" eb="7">
      <t>タカオカ</t>
    </rPh>
    <rPh sb="7" eb="9">
      <t>シチョウ</t>
    </rPh>
    <rPh sb="9" eb="10">
      <t>メイ</t>
    </rPh>
    <phoneticPr fontId="2"/>
  </si>
  <si>
    <t>業種８月以降対応</t>
    <rPh sb="0" eb="2">
      <t>ギョウシュ</t>
    </rPh>
    <rPh sb="3" eb="4">
      <t>ガツ</t>
    </rPh>
    <rPh sb="4" eb="6">
      <t>イコウ</t>
    </rPh>
    <rPh sb="6" eb="8">
      <t>タイオウ</t>
    </rPh>
    <phoneticPr fontId="2"/>
  </si>
  <si>
    <t>1.4.0</t>
    <phoneticPr fontId="2"/>
  </si>
  <si>
    <t>Ver1.4.0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</si>
</sst>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末日&quot;;@"/>
    <numFmt numFmtId="177" formatCode="[$-411]ggge&quot;年&quot;m&quot;月&quot;;@"/>
    <numFmt numFmtId="178" formatCode="ggge&quot;年&quot;m&quot;月&quot;d&quot;日&quot;"/>
    <numFmt numFmtId="179" formatCode="#,##0_ "/>
    <numFmt numFmtId="180" formatCode="0.0%;\▲0.0%"/>
    <numFmt numFmtId="181" formatCode="0.0"/>
    <numFmt numFmtId="182" formatCode="0.0&quot;％&quot;\(&quot;実&quot;&quot;績&quot;\);\▲0.0&quot;％&quot;\(&quot;実&quot;&quot;績&quot;\)"/>
    <numFmt numFmtId="183" formatCode="0.0&quot;％&quot;\(&quot;実&quot;&quot;績&quot;&quot;見&quot;&quot;込&quot;&quot;み&quot;\);\▲0.0&quot;％&quot;\(&quot;実&quot;&quot;績&quot;&quot;見&quot;&quot;込&quot;&quot;み&quot;\)"/>
    <numFmt numFmtId="184" formatCode="0.0&quot;％&quot;;\▲0.0&quot;％&quot;"/>
    <numFmt numFmtId="185" formatCode="#,##0_ &quot;人&quot;"/>
    <numFmt numFmtId="186" formatCode="[$-411]ggge&quot;年&quot;m&quot;月&quot;d&quot;日&quot;;@"/>
    <numFmt numFmtId="187" formatCode="#,###&quot;%&quot;"/>
    <numFmt numFmtId="188" formatCode="#,###"/>
    <numFmt numFmtId="189" formatCode="#,###_ "/>
  </numFmts>
  <fonts count="4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0.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0.5"/>
      <color theme="1"/>
      <name val="ＭＳ Ｐゴシック"/>
      <family val="3"/>
      <charset val="128"/>
      <scheme val="minor"/>
    </font>
    <font>
      <sz val="22"/>
      <color rgb="FFFF0000"/>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scheme val="minor"/>
    </font>
    <font>
      <u/>
      <sz val="11"/>
      <color theme="10"/>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9"/>
      <color indexed="8"/>
      <name val="ＭＳ Ｐゴシック"/>
      <family val="3"/>
      <charset val="128"/>
    </font>
    <font>
      <sz val="11"/>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sz val="14"/>
      <color theme="1"/>
      <name val="ＭＳ Ｐゴシック"/>
      <family val="2"/>
      <charset val="128"/>
      <scheme val="minor"/>
    </font>
    <font>
      <b/>
      <u/>
      <sz val="11"/>
      <color rgb="FF0070C0"/>
      <name val="ＭＳ Ｐゴシック"/>
      <family val="3"/>
      <charset val="128"/>
      <scheme val="minor"/>
    </font>
    <font>
      <sz val="11"/>
      <name val="ＭＳ Ｐゴシック"/>
      <family val="3"/>
      <charset val="128"/>
    </font>
    <font>
      <sz val="12"/>
      <color theme="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b/>
      <u/>
      <sz val="11"/>
      <color rgb="FF0070C0"/>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u/>
      <sz val="9"/>
      <color theme="10"/>
      <name val="ＭＳ Ｐゴシック"/>
      <family val="2"/>
      <charset val="128"/>
      <scheme val="minor"/>
    </font>
    <font>
      <u/>
      <sz val="8"/>
      <color theme="10"/>
      <name val="ＭＳ Ｐゴシック"/>
      <family val="2"/>
      <charset val="128"/>
      <scheme val="minor"/>
    </font>
    <font>
      <sz val="12"/>
      <name val="ＭＳ Ｐゴシック"/>
      <family val="2"/>
      <charset val="128"/>
      <scheme val="minor"/>
    </font>
    <font>
      <sz val="18"/>
      <color theme="1"/>
      <name val="ＭＳ Ｐゴシック"/>
      <family val="3"/>
      <charset val="128"/>
    </font>
    <font>
      <sz val="12"/>
      <color indexed="8"/>
      <name val="ＭＳ Ｐゴシック"/>
      <family val="3"/>
      <charset val="128"/>
    </font>
    <font>
      <sz val="8"/>
      <color theme="1"/>
      <name val="ＭＳ Ｐゴシック"/>
      <family val="3"/>
      <charset val="128"/>
    </font>
    <font>
      <sz val="11"/>
      <color indexed="8"/>
      <name val="游ゴシック"/>
      <family val="3"/>
      <charset val="128"/>
    </font>
    <font>
      <b/>
      <sz val="20"/>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auto="1"/>
      </bottom>
      <diagonal/>
    </border>
    <border>
      <left/>
      <right/>
      <top/>
      <bottom style="thin">
        <color indexed="64"/>
      </bottom>
      <diagonal/>
    </border>
    <border>
      <left/>
      <right/>
      <top style="hair">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22"/>
      </left>
      <right style="thin">
        <color indexed="22"/>
      </right>
      <top style="thin">
        <color indexed="22"/>
      </top>
      <bottom style="thin">
        <color indexed="22"/>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right style="thin">
        <color indexed="64"/>
      </right>
      <top style="hair">
        <color auto="1"/>
      </top>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bottom style="hair">
        <color auto="1"/>
      </bottom>
      <diagonal/>
    </border>
    <border>
      <left/>
      <right style="thin">
        <color indexed="64"/>
      </right>
      <top style="thin">
        <color indexed="64"/>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applyNumberFormat="0" applyFill="0" applyBorder="0" applyAlignment="0" applyProtection="0">
      <alignment vertical="center"/>
    </xf>
    <xf numFmtId="0" fontId="16" fillId="0" borderId="0"/>
    <xf numFmtId="0" fontId="24" fillId="0" borderId="0"/>
    <xf numFmtId="0" fontId="20" fillId="0" borderId="0">
      <alignment vertical="center"/>
    </xf>
    <xf numFmtId="0" fontId="20" fillId="0" borderId="0">
      <alignment vertical="center"/>
    </xf>
    <xf numFmtId="0" fontId="5" fillId="0" borderId="0"/>
  </cellStyleXfs>
  <cellXfs count="46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6" fillId="0" borderId="0" xfId="3" applyFont="1" applyProtection="1"/>
    <xf numFmtId="0" fontId="5" fillId="0" borderId="0" xfId="3" applyProtection="1"/>
    <xf numFmtId="0" fontId="6" fillId="0" borderId="1" xfId="3" applyFont="1" applyBorder="1" applyProtection="1"/>
    <xf numFmtId="0" fontId="6" fillId="0" borderId="3" xfId="3" applyFont="1" applyBorder="1" applyProtection="1"/>
    <xf numFmtId="0" fontId="6" fillId="0" borderId="4" xfId="3" applyFont="1" applyBorder="1" applyProtection="1"/>
    <xf numFmtId="0" fontId="6" fillId="0" borderId="0" xfId="3" applyFont="1" applyBorder="1" applyProtection="1"/>
    <xf numFmtId="0" fontId="6" fillId="0" borderId="5" xfId="3" applyFont="1" applyBorder="1" applyProtection="1"/>
    <xf numFmtId="0" fontId="10" fillId="0" borderId="0" xfId="3" applyFont="1" applyBorder="1" applyAlignment="1" applyProtection="1">
      <alignment horizontal="center" vertical="center"/>
    </xf>
    <xf numFmtId="0" fontId="6" fillId="0" borderId="7" xfId="3" applyFont="1" applyBorder="1" applyProtection="1"/>
    <xf numFmtId="0" fontId="6" fillId="0" borderId="0" xfId="3" applyFont="1" applyFill="1" applyBorder="1" applyProtection="1"/>
    <xf numFmtId="0" fontId="12" fillId="0" borderId="8" xfId="3" applyFont="1" applyFill="1" applyBorder="1" applyProtection="1"/>
    <xf numFmtId="0" fontId="6" fillId="0" borderId="8" xfId="3" applyFont="1" applyFill="1" applyBorder="1" applyProtection="1"/>
    <xf numFmtId="0" fontId="11" fillId="0" borderId="0" xfId="3" applyFont="1" applyBorder="1" applyAlignment="1" applyProtection="1">
      <alignment vertical="center"/>
    </xf>
    <xf numFmtId="0" fontId="6" fillId="0" borderId="0" xfId="3" applyFont="1" applyBorder="1" applyAlignment="1" applyProtection="1">
      <alignment vertical="center"/>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0" xfId="3" applyFont="1" applyFill="1" applyProtection="1"/>
    <xf numFmtId="0" fontId="6" fillId="0" borderId="0" xfId="3" applyFont="1" applyAlignment="1" applyProtection="1">
      <alignment vertical="center"/>
    </xf>
    <xf numFmtId="179" fontId="6" fillId="0" borderId="0" xfId="3" applyNumberFormat="1" applyFont="1" applyFill="1" applyBorder="1" applyAlignment="1" applyProtection="1">
      <alignment horizontal="center" shrinkToFit="1"/>
    </xf>
    <xf numFmtId="0" fontId="6" fillId="0" borderId="10" xfId="3" applyFont="1" applyBorder="1" applyProtection="1"/>
    <xf numFmtId="0" fontId="6" fillId="0" borderId="8" xfId="3" applyFont="1" applyBorder="1" applyProtection="1"/>
    <xf numFmtId="0" fontId="6" fillId="0" borderId="11" xfId="3" applyFont="1" applyBorder="1" applyProtection="1"/>
    <xf numFmtId="0" fontId="6" fillId="0" borderId="0" xfId="3" applyFont="1" applyAlignment="1" applyProtection="1">
      <alignment vertical="top" wrapText="1"/>
    </xf>
    <xf numFmtId="0" fontId="6" fillId="0" borderId="0" xfId="3" applyFont="1" applyAlignment="1" applyProtection="1">
      <alignment vertical="top" wrapText="1"/>
    </xf>
    <xf numFmtId="0" fontId="10" fillId="0" borderId="0" xfId="3" applyFont="1" applyBorder="1" applyAlignment="1" applyProtection="1">
      <alignment horizontal="center" vertic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6" fillId="4" borderId="8" xfId="3" applyFont="1" applyFill="1" applyBorder="1" applyAlignment="1" applyProtection="1">
      <alignment vertical="center" wrapText="1" shrinkToFit="1"/>
      <protection locked="0"/>
    </xf>
    <xf numFmtId="0" fontId="4" fillId="0" borderId="0" xfId="3" applyFont="1" applyBorder="1" applyAlignment="1" applyProtection="1"/>
    <xf numFmtId="0" fontId="4" fillId="0" borderId="0" xfId="3" applyFont="1" applyBorder="1" applyAlignment="1" applyProtection="1">
      <alignment vertical="top"/>
    </xf>
    <xf numFmtId="0" fontId="12" fillId="0" borderId="0" xfId="3" applyFont="1" applyFill="1" applyBorder="1" applyProtection="1"/>
    <xf numFmtId="0" fontId="12" fillId="0" borderId="0" xfId="3" applyFont="1" applyFill="1" applyBorder="1" applyAlignment="1" applyProtection="1">
      <alignment shrinkToFit="1"/>
    </xf>
    <xf numFmtId="179" fontId="6" fillId="0" borderId="0" xfId="3" applyNumberFormat="1" applyFont="1" applyFill="1" applyBorder="1" applyAlignment="1" applyProtection="1">
      <alignment vertical="center" shrinkToFit="1"/>
    </xf>
    <xf numFmtId="0" fontId="6" fillId="0" borderId="6" xfId="3" applyFont="1" applyFill="1" applyBorder="1" applyAlignment="1" applyProtection="1">
      <alignment vertical="center"/>
    </xf>
    <xf numFmtId="0" fontId="6" fillId="0" borderId="0" xfId="3" applyFont="1" applyFill="1" applyBorder="1" applyAlignment="1" applyProtection="1">
      <alignment vertical="center" wrapText="1" shrinkToFit="1"/>
      <protection locked="0"/>
    </xf>
    <xf numFmtId="0" fontId="6" fillId="0" borderId="8" xfId="3" applyFont="1" applyFill="1" applyBorder="1" applyAlignment="1" applyProtection="1">
      <alignment vertical="center" wrapText="1" shrinkToFit="1"/>
      <protection locked="0"/>
    </xf>
    <xf numFmtId="0" fontId="6" fillId="0" borderId="0" xfId="3" applyFont="1" applyAlignment="1" applyProtection="1">
      <alignment vertical="top" wrapText="1"/>
    </xf>
    <xf numFmtId="0" fontId="6" fillId="0" borderId="0" xfId="3" applyFont="1" applyBorder="1" applyAlignment="1" applyProtection="1">
      <alignment horizontal="center"/>
    </xf>
    <xf numFmtId="0" fontId="6" fillId="0" borderId="0" xfId="3" applyFont="1" applyBorder="1" applyAlignment="1" applyProtection="1">
      <alignment vertical="top" wrapText="1"/>
    </xf>
    <xf numFmtId="0" fontId="10" fillId="0" borderId="0" xfId="3" applyFont="1" applyBorder="1" applyAlignment="1" applyProtection="1">
      <alignment horizontal="center" vertical="center"/>
    </xf>
    <xf numFmtId="0" fontId="6" fillId="0" borderId="0" xfId="3" applyFont="1" applyAlignment="1" applyProtection="1">
      <alignment wrapText="1"/>
    </xf>
    <xf numFmtId="179" fontId="6" fillId="0" borderId="0" xfId="3" applyNumberFormat="1" applyFont="1" applyFill="1" applyBorder="1" applyAlignment="1" applyProtection="1">
      <alignment horizontal="center" vertical="center" shrinkToFit="1"/>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0" fontId="6" fillId="0" borderId="8" xfId="3" applyFont="1" applyFill="1" applyBorder="1" applyAlignment="1" applyProtection="1">
      <alignment horizontal="center"/>
    </xf>
    <xf numFmtId="0" fontId="6" fillId="0" borderId="0" xfId="3" applyFont="1" applyFill="1" applyBorder="1" applyAlignment="1" applyProtection="1">
      <alignment horizontal="left" shrinkToFit="1"/>
    </xf>
    <xf numFmtId="0" fontId="6" fillId="0" borderId="8" xfId="3" applyFont="1" applyFill="1" applyBorder="1" applyAlignment="1" applyProtection="1">
      <alignment horizontal="center"/>
    </xf>
    <xf numFmtId="180" fontId="6" fillId="0" borderId="0" xfId="3" applyNumberFormat="1" applyFont="1" applyFill="1" applyBorder="1" applyAlignment="1" applyProtection="1">
      <alignment shrinkToFit="1"/>
    </xf>
    <xf numFmtId="0" fontId="8" fillId="0" borderId="0" xfId="3" applyFont="1" applyBorder="1" applyAlignment="1" applyProtection="1">
      <alignment horizontal="center"/>
    </xf>
    <xf numFmtId="0" fontId="6" fillId="0" borderId="13" xfId="3" applyFont="1" applyFill="1" applyBorder="1" applyAlignment="1" applyProtection="1"/>
    <xf numFmtId="0" fontId="6" fillId="0" borderId="8" xfId="3" applyFont="1" applyFill="1" applyBorder="1" applyAlignment="1" applyProtection="1"/>
    <xf numFmtId="0" fontId="6" fillId="0" borderId="2" xfId="3" applyFont="1" applyFill="1" applyBorder="1" applyAlignment="1" applyProtection="1">
      <alignment horizontal="center"/>
    </xf>
    <xf numFmtId="0" fontId="6" fillId="0" borderId="0" xfId="3" applyFont="1" applyFill="1" applyBorder="1" applyAlignment="1" applyProtection="1">
      <alignment vertical="center"/>
      <protection locked="0"/>
    </xf>
    <xf numFmtId="0" fontId="6" fillId="0" borderId="0" xfId="3" applyFont="1" applyFill="1" applyBorder="1" applyAlignment="1" applyProtection="1"/>
    <xf numFmtId="181" fontId="0" fillId="0" borderId="0" xfId="2" applyNumberFormat="1" applyFont="1">
      <alignment vertical="center"/>
    </xf>
    <xf numFmtId="3" fontId="6" fillId="0" borderId="0" xfId="3" applyNumberFormat="1" applyFont="1" applyFill="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17" fillId="0" borderId="19" xfId="10" applyFont="1" applyFill="1" applyBorder="1" applyAlignment="1">
      <alignment wrapText="1"/>
    </xf>
    <xf numFmtId="0" fontId="0" fillId="0" borderId="0" xfId="0">
      <alignment vertical="center"/>
    </xf>
    <xf numFmtId="177" fontId="0" fillId="0" borderId="28" xfId="0" applyNumberFormat="1" applyBorder="1">
      <alignment vertical="center"/>
    </xf>
    <xf numFmtId="177" fontId="0" fillId="0" borderId="30" xfId="0" applyNumberFormat="1" applyBorder="1">
      <alignment vertical="center"/>
    </xf>
    <xf numFmtId="177" fontId="0" fillId="0" borderId="33" xfId="0" applyNumberFormat="1" applyBorder="1">
      <alignment vertical="center"/>
    </xf>
    <xf numFmtId="0" fontId="0" fillId="0" borderId="24" xfId="0" applyBorder="1">
      <alignment vertical="center"/>
    </xf>
    <xf numFmtId="0" fontId="0" fillId="0" borderId="21" xfId="0" applyBorder="1">
      <alignment vertical="center"/>
    </xf>
    <xf numFmtId="0" fontId="0" fillId="0" borderId="26" xfId="0" applyBorder="1">
      <alignment vertical="center"/>
    </xf>
    <xf numFmtId="0" fontId="0" fillId="0" borderId="29" xfId="0" applyBorder="1">
      <alignment vertical="center"/>
    </xf>
    <xf numFmtId="0" fontId="15" fillId="0" borderId="0" xfId="0" applyFont="1">
      <alignment vertical="center"/>
    </xf>
    <xf numFmtId="0" fontId="3" fillId="0" borderId="0" xfId="0" applyFont="1">
      <alignment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38" fontId="0" fillId="0" borderId="35" xfId="1" applyFont="1" applyBorder="1" applyProtection="1">
      <alignment vertical="center"/>
      <protection locked="0"/>
    </xf>
    <xf numFmtId="38" fontId="0" fillId="0" borderId="36" xfId="1" applyFont="1" applyBorder="1" applyProtection="1">
      <alignment vertical="center"/>
      <protection locked="0"/>
    </xf>
    <xf numFmtId="38" fontId="0" fillId="0" borderId="37" xfId="1" applyFont="1" applyBorder="1" applyProtection="1">
      <alignment vertical="center"/>
      <protection locked="0"/>
    </xf>
    <xf numFmtId="38" fontId="0" fillId="5" borderId="36" xfId="1" applyFont="1" applyFill="1" applyBorder="1" applyProtection="1">
      <alignment vertical="center"/>
      <protection locked="0"/>
    </xf>
    <xf numFmtId="0" fontId="0" fillId="0" borderId="0" xfId="0" applyFont="1">
      <alignment vertical="center"/>
    </xf>
    <xf numFmtId="179" fontId="6" fillId="0" borderId="6" xfId="3" applyNumberFormat="1" applyFont="1" applyFill="1" applyBorder="1" applyAlignment="1" applyProtection="1">
      <alignment vertical="center" shrinkToFit="1"/>
    </xf>
    <xf numFmtId="0" fontId="0" fillId="2" borderId="12" xfId="0" applyFill="1" applyBorder="1" applyProtection="1">
      <alignment vertical="center"/>
      <protection locked="0"/>
    </xf>
    <xf numFmtId="186" fontId="0" fillId="2" borderId="40" xfId="0" applyNumberFormat="1" applyFill="1" applyBorder="1" applyProtection="1">
      <alignment vertical="center"/>
      <protection locked="0"/>
    </xf>
    <xf numFmtId="186" fontId="0" fillId="2" borderId="25" xfId="0" applyNumberFormat="1" applyFill="1" applyBorder="1" applyProtection="1">
      <alignment vertical="center"/>
      <protection locked="0"/>
    </xf>
    <xf numFmtId="0" fontId="0" fillId="0" borderId="0" xfId="0" applyFont="1" applyAlignment="1">
      <alignment horizontal="center" vertical="center"/>
    </xf>
    <xf numFmtId="0" fontId="14" fillId="0" borderId="0" xfId="9" applyAlignment="1">
      <alignment horizontal="center" vertical="center" wrapText="1"/>
    </xf>
    <xf numFmtId="0" fontId="0" fillId="0" borderId="0" xfId="0" applyAlignment="1">
      <alignment horizontal="right" vertical="center"/>
    </xf>
    <xf numFmtId="0" fontId="0" fillId="0" borderId="0" xfId="0" applyAlignment="1">
      <alignment vertical="top"/>
    </xf>
    <xf numFmtId="0" fontId="0" fillId="0" borderId="0" xfId="0" applyAlignment="1"/>
    <xf numFmtId="0" fontId="18" fillId="0" borderId="0" xfId="0" applyNumberFormat="1" applyFont="1" applyAlignment="1">
      <alignment horizontal="right" vertical="center"/>
    </xf>
    <xf numFmtId="0" fontId="23" fillId="0" borderId="0" xfId="9" applyNumberFormat="1" applyFont="1" applyAlignment="1">
      <alignment horizontal="center" vertical="center"/>
    </xf>
    <xf numFmtId="0" fontId="23" fillId="0" borderId="30" xfId="9" applyFont="1" applyBorder="1" applyAlignment="1">
      <alignment horizontal="center" vertical="center"/>
    </xf>
    <xf numFmtId="0" fontId="23" fillId="0" borderId="33" xfId="9" applyFont="1" applyBorder="1" applyAlignment="1">
      <alignment horizontal="center" vertical="center"/>
    </xf>
    <xf numFmtId="38" fontId="0" fillId="5" borderId="37" xfId="1" applyFont="1" applyFill="1" applyBorder="1" applyProtection="1">
      <alignment vertical="center"/>
      <protection locked="0"/>
    </xf>
    <xf numFmtId="38" fontId="0" fillId="6" borderId="36" xfId="1" applyFont="1" applyFill="1" applyBorder="1" applyProtection="1">
      <alignment vertical="center"/>
      <protection locked="0"/>
    </xf>
    <xf numFmtId="38" fontId="0" fillId="7" borderId="36" xfId="1" applyFont="1" applyFill="1" applyBorder="1" applyProtection="1">
      <alignment vertical="center"/>
      <protection locked="0"/>
    </xf>
    <xf numFmtId="0" fontId="3" fillId="0" borderId="40"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0" fillId="0" borderId="41" xfId="0" applyBorder="1" applyAlignment="1">
      <alignment horizontal="center" vertical="center"/>
    </xf>
    <xf numFmtId="49" fontId="0" fillId="2" borderId="15" xfId="0" applyNumberFormat="1" applyFill="1" applyBorder="1" applyAlignment="1" applyProtection="1">
      <alignment horizontal="center" vertical="center"/>
      <protection locked="0"/>
    </xf>
    <xf numFmtId="49" fontId="0" fillId="0" borderId="0" xfId="0" applyNumberFormat="1">
      <alignment vertical="center"/>
    </xf>
    <xf numFmtId="14" fontId="0" fillId="0" borderId="0" xfId="0" applyNumberFormat="1">
      <alignment vertical="center"/>
    </xf>
    <xf numFmtId="0" fontId="0" fillId="0" borderId="47" xfId="0" applyBorder="1" applyAlignment="1">
      <alignment horizontal="center" vertical="center"/>
    </xf>
    <xf numFmtId="0" fontId="23" fillId="0" borderId="47" xfId="9" applyFont="1" applyBorder="1" applyAlignment="1">
      <alignment horizontal="center" vertical="center"/>
    </xf>
    <xf numFmtId="0" fontId="0" fillId="0" borderId="44" xfId="0" applyBorder="1" applyAlignment="1">
      <alignment horizontal="center" vertical="center"/>
    </xf>
    <xf numFmtId="0" fontId="23" fillId="0" borderId="44" xfId="9" applyFont="1" applyBorder="1" applyAlignment="1">
      <alignment horizontal="center" vertical="center"/>
    </xf>
    <xf numFmtId="0" fontId="0" fillId="0" borderId="30" xfId="0" applyBorder="1">
      <alignment vertical="center"/>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3" fontId="6" fillId="0" borderId="0" xfId="3" applyNumberFormat="1" applyFont="1" applyFill="1" applyBorder="1" applyAlignment="1" applyProtection="1"/>
    <xf numFmtId="0" fontId="6" fillId="0" borderId="0" xfId="3" applyFont="1" applyAlignment="1" applyProtection="1">
      <alignment vertical="top" wrapTex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3" fontId="6" fillId="0" borderId="49" xfId="3" applyNumberFormat="1" applyFont="1" applyFill="1" applyBorder="1" applyAlignment="1" applyProtection="1"/>
    <xf numFmtId="3" fontId="6" fillId="0" borderId="43" xfId="3" applyNumberFormat="1" applyFont="1" applyFill="1" applyBorder="1" applyAlignment="1" applyProtection="1"/>
    <xf numFmtId="0" fontId="6" fillId="0" borderId="43" xfId="3" applyFont="1" applyFill="1" applyBorder="1" applyAlignment="1" applyProtection="1"/>
    <xf numFmtId="0" fontId="6" fillId="0" borderId="8" xfId="3" applyFont="1" applyFill="1" applyBorder="1" applyAlignment="1" applyProtection="1">
      <alignment vertical="center"/>
    </xf>
    <xf numFmtId="0" fontId="6" fillId="0" borderId="49" xfId="3" applyFont="1" applyFill="1" applyBorder="1" applyAlignment="1" applyProtection="1">
      <alignment vertical="center"/>
    </xf>
    <xf numFmtId="0" fontId="6" fillId="0" borderId="49" xfId="3" applyFont="1" applyFill="1" applyBorder="1" applyProtection="1"/>
    <xf numFmtId="0" fontId="6" fillId="0" borderId="49" xfId="3" applyFont="1" applyFill="1" applyBorder="1" applyAlignment="1" applyProtection="1"/>
    <xf numFmtId="184" fontId="12" fillId="0" borderId="49" xfId="3" applyNumberFormat="1" applyFont="1" applyFill="1" applyBorder="1" applyAlignment="1" applyProtection="1"/>
    <xf numFmtId="184" fontId="12" fillId="0" borderId="49" xfId="3" applyNumberFormat="1" applyFont="1" applyFill="1" applyBorder="1" applyAlignment="1" applyProtection="1"/>
    <xf numFmtId="0" fontId="6" fillId="0" borderId="0" xfId="3" applyFont="1" applyBorder="1" applyAlignment="1" applyProtection="1"/>
    <xf numFmtId="0" fontId="10" fillId="0" borderId="0" xfId="3" applyFont="1" applyBorder="1" applyAlignment="1" applyProtection="1">
      <alignment horizontal="center" vertical="center"/>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49" xfId="3" applyNumberFormat="1" applyFont="1" applyFill="1" applyBorder="1" applyAlignment="1" applyProtection="1"/>
    <xf numFmtId="0" fontId="5" fillId="0" borderId="8" xfId="3" applyBorder="1" applyAlignment="1" applyProtection="1">
      <alignment horizontal="center"/>
    </xf>
    <xf numFmtId="0" fontId="5" fillId="0" borderId="49" xfId="3" applyBorder="1" applyAlignment="1" applyProtection="1">
      <alignment horizontal="center"/>
    </xf>
    <xf numFmtId="3" fontId="6" fillId="0" borderId="43" xfId="3" applyNumberFormat="1" applyFont="1" applyFill="1" applyBorder="1" applyAlignment="1" applyProtection="1"/>
    <xf numFmtId="0" fontId="6" fillId="0" borderId="8" xfId="3" applyFont="1" applyBorder="1" applyAlignment="1" applyProtection="1"/>
    <xf numFmtId="0" fontId="6" fillId="0" borderId="0" xfId="3" applyFont="1" applyFill="1" applyBorder="1" applyAlignment="1" applyProtection="1">
      <alignment horizontal="center"/>
    </xf>
    <xf numFmtId="0" fontId="5" fillId="0" borderId="0" xfId="3" applyBorder="1" applyAlignment="1" applyProtection="1">
      <alignment horizontal="center"/>
    </xf>
    <xf numFmtId="182" fontId="12" fillId="0" borderId="0" xfId="3" applyNumberFormat="1" applyFont="1" applyFill="1" applyBorder="1" applyAlignment="1" applyProtection="1"/>
    <xf numFmtId="183" fontId="12" fillId="0" borderId="43" xfId="3" applyNumberFormat="1" applyFont="1" applyFill="1" applyBorder="1" applyAlignment="1" applyProtection="1"/>
    <xf numFmtId="183" fontId="12" fillId="0" borderId="0" xfId="3" applyNumberFormat="1" applyFont="1" applyFill="1" applyBorder="1" applyAlignment="1" applyProtection="1"/>
    <xf numFmtId="0" fontId="29" fillId="0" borderId="30" xfId="9" applyFont="1" applyBorder="1" applyAlignment="1">
      <alignment horizontal="center" vertical="center"/>
    </xf>
    <xf numFmtId="0" fontId="29" fillId="0" borderId="33" xfId="9"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30" fillId="0" borderId="0" xfId="0" applyFont="1">
      <alignment vertical="center"/>
    </xf>
    <xf numFmtId="0" fontId="0" fillId="0" borderId="52" xfId="0" applyBorder="1" applyAlignment="1">
      <alignment horizontal="center" vertical="center"/>
    </xf>
    <xf numFmtId="0" fontId="0" fillId="0" borderId="51" xfId="0" applyBorder="1">
      <alignment vertical="center"/>
    </xf>
    <xf numFmtId="0" fontId="0" fillId="0" borderId="0" xfId="0" applyAlignment="1">
      <alignment horizontal="center" vertical="center"/>
    </xf>
    <xf numFmtId="0" fontId="0" fillId="0" borderId="50" xfId="0" applyBorder="1">
      <alignment vertical="center"/>
    </xf>
    <xf numFmtId="0" fontId="0" fillId="0" borderId="8" xfId="0" applyBorder="1">
      <alignment vertical="center"/>
    </xf>
    <xf numFmtId="0" fontId="0" fillId="0" borderId="8" xfId="0" applyBorder="1" applyAlignment="1">
      <alignment vertical="center"/>
    </xf>
    <xf numFmtId="0" fontId="0" fillId="0" borderId="0" xfId="0" applyFill="1" applyBorder="1">
      <alignment vertical="center"/>
    </xf>
    <xf numFmtId="0" fontId="0" fillId="0" borderId="0" xfId="0" applyBorder="1" applyAlignment="1">
      <alignment vertical="center"/>
    </xf>
    <xf numFmtId="0" fontId="0" fillId="0" borderId="0" xfId="0" applyBorder="1">
      <alignment vertical="center"/>
    </xf>
    <xf numFmtId="179" fontId="4" fillId="0" borderId="8" xfId="0" applyNumberFormat="1" applyFont="1" applyBorder="1" applyAlignment="1">
      <alignment vertical="center"/>
    </xf>
    <xf numFmtId="0" fontId="3" fillId="0" borderId="8" xfId="0" applyFont="1" applyBorder="1">
      <alignment vertical="center"/>
    </xf>
    <xf numFmtId="0" fontId="3" fillId="0" borderId="43" xfId="0" applyFont="1" applyBorder="1">
      <alignment vertical="center"/>
    </xf>
    <xf numFmtId="0" fontId="32" fillId="0" borderId="0" xfId="0" applyFont="1">
      <alignment vertical="center"/>
    </xf>
    <xf numFmtId="0" fontId="32" fillId="0" borderId="4" xfId="0" applyFont="1" applyBorder="1">
      <alignment vertical="center"/>
    </xf>
    <xf numFmtId="0" fontId="32" fillId="0" borderId="0" xfId="0" applyFont="1" applyBorder="1">
      <alignment vertical="center"/>
    </xf>
    <xf numFmtId="0" fontId="32" fillId="0" borderId="5" xfId="0" applyFont="1" applyBorder="1">
      <alignment vertical="center"/>
    </xf>
    <xf numFmtId="0" fontId="32" fillId="0" borderId="11"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11" xfId="0" applyFont="1" applyBorder="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8" xfId="0" applyFont="1" applyBorder="1" applyAlignment="1">
      <alignment vertical="center"/>
    </xf>
    <xf numFmtId="0" fontId="0" fillId="0" borderId="62" xfId="0" applyBorder="1" applyAlignment="1">
      <alignment horizontal="center" vertical="center"/>
    </xf>
    <xf numFmtId="0" fontId="0" fillId="0" borderId="62" xfId="0" applyBorder="1">
      <alignment vertical="center"/>
    </xf>
    <xf numFmtId="0" fontId="0" fillId="0" borderId="0" xfId="0" applyNumberFormat="1" applyBorder="1" applyAlignment="1">
      <alignment horizontal="center" vertical="center"/>
    </xf>
    <xf numFmtId="0" fontId="0" fillId="0" borderId="0" xfId="0" applyNumberFormat="1" applyBorder="1" applyAlignment="1">
      <alignment vertical="center"/>
    </xf>
    <xf numFmtId="49" fontId="0" fillId="2" borderId="12" xfId="0" applyNumberFormat="1" applyFill="1" applyBorder="1" applyAlignment="1" applyProtection="1">
      <alignment horizontal="center" vertical="center"/>
      <protection locked="0"/>
    </xf>
    <xf numFmtId="0" fontId="0" fillId="0" borderId="64" xfId="0" applyBorder="1" applyAlignment="1">
      <alignment horizontal="center" vertical="center"/>
    </xf>
    <xf numFmtId="49" fontId="0" fillId="2" borderId="63" xfId="0" applyNumberFormat="1" applyFill="1" applyBorder="1" applyAlignment="1" applyProtection="1">
      <alignment horizontal="center" vertical="center"/>
      <protection locked="0"/>
    </xf>
    <xf numFmtId="0" fontId="0" fillId="0" borderId="58" xfId="0" applyBorder="1" applyAlignment="1">
      <alignment horizontal="center" vertical="center"/>
    </xf>
    <xf numFmtId="187" fontId="0" fillId="0" borderId="68" xfId="0" applyNumberFormat="1" applyBorder="1">
      <alignment vertical="center"/>
    </xf>
    <xf numFmtId="187" fontId="0" fillId="0" borderId="15" xfId="0" applyNumberFormat="1" applyBorder="1">
      <alignment vertical="center"/>
    </xf>
    <xf numFmtId="187" fontId="0" fillId="0" borderId="18" xfId="0" applyNumberFormat="1" applyBorder="1">
      <alignment vertical="center"/>
    </xf>
    <xf numFmtId="179" fontId="0" fillId="0" borderId="67" xfId="0" applyNumberFormat="1" applyBorder="1">
      <alignment vertical="center"/>
    </xf>
    <xf numFmtId="49" fontId="0" fillId="4" borderId="12" xfId="0" applyNumberFormat="1" applyFill="1" applyBorder="1" applyAlignment="1" applyProtection="1">
      <alignment horizontal="center" vertical="center"/>
      <protection locked="0"/>
    </xf>
    <xf numFmtId="179" fontId="0" fillId="2" borderId="66" xfId="0" applyNumberFormat="1" applyFill="1" applyBorder="1" applyProtection="1">
      <alignment vertical="center"/>
      <protection locked="0"/>
    </xf>
    <xf numFmtId="179" fontId="0" fillId="2" borderId="10" xfId="0" applyNumberFormat="1" applyFill="1" applyBorder="1" applyProtection="1">
      <alignment vertical="center"/>
      <protection locked="0"/>
    </xf>
    <xf numFmtId="179" fontId="0" fillId="2" borderId="67" xfId="0" applyNumberFormat="1" applyFill="1" applyBorder="1" applyProtection="1">
      <alignment vertical="center"/>
      <protection locked="0"/>
    </xf>
    <xf numFmtId="179" fontId="0" fillId="0" borderId="67" xfId="0" applyNumberFormat="1" applyBorder="1" applyProtection="1">
      <alignment vertical="center"/>
      <protection locked="0"/>
    </xf>
    <xf numFmtId="0" fontId="0" fillId="0" borderId="0" xfId="0" applyNumberFormat="1">
      <alignment vertical="center"/>
    </xf>
    <xf numFmtId="0" fontId="29" fillId="0" borderId="69" xfId="9" applyFont="1" applyBorder="1" applyAlignment="1">
      <alignment horizontal="center" vertical="center"/>
    </xf>
    <xf numFmtId="0" fontId="6" fillId="0" borderId="0" xfId="3" applyFont="1" applyAlignment="1" applyProtection="1"/>
    <xf numFmtId="3" fontId="6" fillId="0" borderId="43" xfId="3" applyNumberFormat="1" applyFont="1" applyFill="1" applyBorder="1" applyAlignment="1" applyProtection="1"/>
    <xf numFmtId="3" fontId="6" fillId="0" borderId="0" xfId="3" applyNumberFormat="1" applyFont="1" applyFill="1" applyBorder="1" applyAlignment="1" applyProtection="1"/>
    <xf numFmtId="0" fontId="0" fillId="2" borderId="64" xfId="0" applyFill="1" applyBorder="1" applyProtection="1">
      <alignment vertical="center"/>
      <protection locked="0"/>
    </xf>
    <xf numFmtId="177" fontId="0" fillId="0" borderId="70" xfId="0" applyNumberFormat="1" applyBorder="1">
      <alignment vertical="center"/>
    </xf>
    <xf numFmtId="38" fontId="0" fillId="6" borderId="76" xfId="1" applyFont="1" applyFill="1" applyBorder="1" applyProtection="1">
      <alignment vertical="center"/>
      <protection locked="0"/>
    </xf>
    <xf numFmtId="0" fontId="0" fillId="0" borderId="77" xfId="0" applyBorder="1">
      <alignment vertical="center"/>
    </xf>
    <xf numFmtId="0" fontId="34" fillId="0" borderId="64" xfId="9" applyFont="1" applyBorder="1" applyAlignment="1">
      <alignment horizontal="center" vertical="center" wrapText="1"/>
    </xf>
    <xf numFmtId="176" fontId="0" fillId="2" borderId="78" xfId="0" applyNumberFormat="1" applyFill="1" applyBorder="1" applyProtection="1">
      <alignment vertical="center"/>
      <protection locked="0"/>
    </xf>
    <xf numFmtId="38" fontId="0" fillId="6" borderId="70" xfId="1" applyFont="1" applyFill="1" applyBorder="1" applyProtection="1">
      <alignment vertical="center"/>
      <protection locked="0"/>
    </xf>
    <xf numFmtId="38" fontId="0" fillId="6" borderId="30" xfId="1" applyFont="1" applyFill="1" applyBorder="1" applyProtection="1">
      <alignment vertical="center"/>
      <protection locked="0"/>
    </xf>
    <xf numFmtId="38" fontId="0" fillId="7" borderId="30" xfId="1" applyFont="1" applyFill="1" applyBorder="1" applyProtection="1">
      <alignment vertical="center"/>
      <protection locked="0"/>
    </xf>
    <xf numFmtId="38" fontId="0" fillId="5" borderId="30" xfId="1" applyFont="1" applyFill="1" applyBorder="1" applyProtection="1">
      <alignment vertical="center"/>
      <protection locked="0"/>
    </xf>
    <xf numFmtId="38" fontId="0" fillId="5" borderId="33" xfId="1" applyFont="1" applyFill="1" applyBorder="1" applyProtection="1">
      <alignment vertical="center"/>
      <protection locked="0"/>
    </xf>
    <xf numFmtId="0" fontId="0" fillId="0" borderId="46" xfId="0" applyBorder="1" applyAlignment="1">
      <alignment vertical="center"/>
    </xf>
    <xf numFmtId="0" fontId="0" fillId="0" borderId="73" xfId="0" applyBorder="1" applyAlignment="1">
      <alignment vertical="center"/>
    </xf>
    <xf numFmtId="38" fontId="0" fillId="4" borderId="30" xfId="1" applyFont="1" applyFill="1" applyBorder="1" applyProtection="1">
      <alignment vertical="center"/>
    </xf>
    <xf numFmtId="38" fontId="0" fillId="4" borderId="36" xfId="1" applyFont="1" applyFill="1" applyBorder="1" applyProtection="1">
      <alignment vertical="center"/>
    </xf>
    <xf numFmtId="0" fontId="0" fillId="0" borderId="29" xfId="0" applyBorder="1" applyAlignment="1">
      <alignment horizontal="center" vertical="center"/>
    </xf>
    <xf numFmtId="0" fontId="35" fillId="2" borderId="12" xfId="0" applyFont="1" applyFill="1" applyBorder="1" applyAlignment="1" applyProtection="1">
      <alignment horizontal="center" vertical="center"/>
      <protection locked="0"/>
    </xf>
    <xf numFmtId="0" fontId="6" fillId="0" borderId="0" xfId="3" applyFont="1" applyAlignment="1" applyProtection="1">
      <alignment vertical="top" wrapText="1"/>
    </xf>
    <xf numFmtId="0" fontId="4" fillId="0" borderId="0" xfId="3" applyFont="1" applyBorder="1" applyAlignment="1" applyProtection="1">
      <alignment horizontal="center" vertical="top"/>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Fill="1" applyBorder="1" applyAlignment="1" applyProtection="1">
      <alignment vertical="center"/>
    </xf>
    <xf numFmtId="0" fontId="4" fillId="0" borderId="0" xfId="3" quotePrefix="1" applyFont="1" applyBorder="1" applyAlignment="1" applyProtection="1">
      <alignment horizontal="center" vertical="top"/>
    </xf>
    <xf numFmtId="0" fontId="0" fillId="0" borderId="0" xfId="0" applyBorder="1" applyAlignment="1">
      <alignment vertical="center"/>
    </xf>
    <xf numFmtId="0" fontId="29" fillId="0" borderId="0" xfId="9" applyFont="1" applyBorder="1" applyAlignment="1">
      <alignment horizontal="center" vertical="center"/>
    </xf>
    <xf numFmtId="0" fontId="23" fillId="0" borderId="0" xfId="9" applyFont="1" applyBorder="1" applyAlignment="1">
      <alignment horizontal="center" vertical="center"/>
    </xf>
    <xf numFmtId="0" fontId="0" fillId="0" borderId="80" xfId="0" applyBorder="1">
      <alignment vertical="center"/>
    </xf>
    <xf numFmtId="181" fontId="0" fillId="0" borderId="81" xfId="0" applyNumberFormat="1" applyBorder="1">
      <alignment vertical="center"/>
    </xf>
    <xf numFmtId="181" fontId="0" fillId="0" borderId="31" xfId="0" applyNumberFormat="1" applyBorder="1">
      <alignment vertical="center"/>
    </xf>
    <xf numFmtId="181" fontId="0" fillId="0" borderId="48" xfId="0" applyNumberFormat="1" applyBorder="1">
      <alignment vertical="center"/>
    </xf>
    <xf numFmtId="181" fontId="18" fillId="0" borderId="31" xfId="9" applyNumberFormat="1" applyFont="1" applyBorder="1">
      <alignment vertical="center"/>
    </xf>
    <xf numFmtId="181" fontId="0" fillId="0" borderId="34" xfId="0" applyNumberFormat="1" applyBorder="1">
      <alignment vertical="center"/>
    </xf>
    <xf numFmtId="0" fontId="0" fillId="0" borderId="0" xfId="0" applyBorder="1" applyAlignment="1">
      <alignment horizontal="center" vertical="center" wrapText="1"/>
    </xf>
    <xf numFmtId="0" fontId="16" fillId="0" borderId="43" xfId="10" applyFont="1" applyFill="1" applyBorder="1" applyAlignment="1" applyProtection="1">
      <alignment vertical="center" wrapText="1"/>
      <protection locked="0"/>
    </xf>
    <xf numFmtId="185" fontId="0" fillId="0" borderId="82" xfId="0" applyNumberFormat="1" applyFill="1" applyBorder="1" applyProtection="1">
      <alignment vertical="center"/>
      <protection locked="0"/>
    </xf>
    <xf numFmtId="0" fontId="25" fillId="0" borderId="0" xfId="0" applyFont="1" applyAlignment="1">
      <alignment horizontal="center" vertical="center"/>
    </xf>
    <xf numFmtId="0" fontId="25" fillId="0" borderId="0" xfId="0" applyFont="1">
      <alignment vertical="center"/>
    </xf>
    <xf numFmtId="0" fontId="25" fillId="0" borderId="0" xfId="0" applyFont="1" applyAlignment="1">
      <alignment horizontal="right" vertical="center" wrapText="1"/>
    </xf>
    <xf numFmtId="0" fontId="36" fillId="0" borderId="0" xfId="0" applyFont="1" applyAlignment="1">
      <alignment horizontal="center" vertical="center" wrapText="1"/>
    </xf>
    <xf numFmtId="0" fontId="25" fillId="0" borderId="0" xfId="0" applyFont="1" applyAlignment="1">
      <alignment horizontal="center" vertical="center" wrapText="1"/>
    </xf>
    <xf numFmtId="0" fontId="38" fillId="0" borderId="0" xfId="0" applyFont="1" applyAlignment="1">
      <alignment horizontal="left" vertical="center" wrapText="1"/>
    </xf>
    <xf numFmtId="0" fontId="25" fillId="0" borderId="4" xfId="0" applyFont="1" applyBorder="1" applyAlignment="1">
      <alignment horizontal="center" vertical="center" wrapText="1"/>
    </xf>
    <xf numFmtId="0" fontId="40" fillId="0" borderId="0" xfId="0" applyFont="1">
      <alignment vertical="center"/>
    </xf>
    <xf numFmtId="0" fontId="27" fillId="0" borderId="4" xfId="0" applyFont="1" applyBorder="1" applyAlignment="1"/>
    <xf numFmtId="0" fontId="27" fillId="0" borderId="0" xfId="0" applyFont="1" applyAlignment="1"/>
    <xf numFmtId="0" fontId="25" fillId="0" borderId="79" xfId="0" applyFont="1" applyBorder="1" applyAlignment="1">
      <alignment horizontal="center" vertical="center"/>
    </xf>
    <xf numFmtId="49" fontId="25" fillId="0" borderId="68" xfId="0" applyNumberFormat="1" applyFont="1" applyBorder="1" applyAlignment="1">
      <alignment horizontal="center" vertical="center"/>
    </xf>
    <xf numFmtId="0" fontId="37" fillId="0" borderId="68" xfId="0" applyFont="1" applyBorder="1" applyAlignment="1">
      <alignment vertical="center" wrapText="1"/>
    </xf>
    <xf numFmtId="0" fontId="37" fillId="0" borderId="0" xfId="0" applyFont="1" applyAlignment="1">
      <alignment vertical="center" wrapText="1"/>
    </xf>
    <xf numFmtId="0" fontId="25" fillId="0" borderId="68" xfId="0" quotePrefix="1" applyFont="1" applyBorder="1" applyAlignment="1">
      <alignment horizontal="center" vertical="center"/>
    </xf>
    <xf numFmtId="0" fontId="25" fillId="0" borderId="68" xfId="0" applyFont="1" applyBorder="1" applyAlignment="1">
      <alignment vertical="center" wrapText="1"/>
    </xf>
    <xf numFmtId="0" fontId="25" fillId="0" borderId="68" xfId="0" applyFont="1" applyBorder="1">
      <alignment vertical="center"/>
    </xf>
    <xf numFmtId="0" fontId="28" fillId="0" borderId="0" xfId="0" applyFont="1">
      <alignment vertical="center"/>
    </xf>
    <xf numFmtId="0" fontId="25" fillId="0" borderId="68" xfId="0" applyFont="1" applyBorder="1" applyAlignment="1">
      <alignment horizontal="center" vertical="center"/>
    </xf>
    <xf numFmtId="0" fontId="27" fillId="0" borderId="68" xfId="0" applyFont="1" applyBorder="1" applyAlignment="1">
      <alignment vertical="center" wrapText="1"/>
    </xf>
    <xf numFmtId="0" fontId="28" fillId="0" borderId="0" xfId="0" applyFont="1" applyAlignment="1">
      <alignment vertical="center" wrapText="1"/>
    </xf>
    <xf numFmtId="0" fontId="25" fillId="0" borderId="0" xfId="0" applyFont="1" applyAlignment="1">
      <alignment vertical="center" wrapText="1"/>
    </xf>
    <xf numFmtId="0" fontId="0" fillId="0" borderId="33" xfId="0" applyBorder="1" applyAlignment="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0" xfId="0" applyBorder="1" applyAlignment="1">
      <alignment horizontal="lef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32" fillId="0" borderId="79" xfId="0" applyFont="1" applyBorder="1" applyAlignment="1">
      <alignment horizontal="center" vertical="center" wrapText="1"/>
    </xf>
    <xf numFmtId="0" fontId="11" fillId="0" borderId="75" xfId="0" applyFont="1" applyBorder="1" applyAlignment="1">
      <alignment horizontal="center" vertical="center"/>
    </xf>
    <xf numFmtId="0" fontId="0" fillId="0" borderId="71" xfId="0" applyBorder="1" applyAlignment="1">
      <alignment horizontal="center" vertical="center" textRotation="255"/>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3" fillId="0" borderId="0" xfId="0" applyFont="1" applyAlignment="1">
      <alignment vertical="center" wrapText="1"/>
    </xf>
    <xf numFmtId="0" fontId="4" fillId="0" borderId="0" xfId="0" applyFont="1" applyAlignment="1">
      <alignment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33" fillId="0" borderId="43" xfId="9" applyFont="1" applyBorder="1" applyAlignment="1">
      <alignment horizontal="center" vertical="center" wrapText="1"/>
    </xf>
    <xf numFmtId="0" fontId="33" fillId="0" borderId="0" xfId="9" applyFont="1" applyBorder="1" applyAlignment="1">
      <alignment horizontal="center" vertical="center" wrapText="1"/>
    </xf>
    <xf numFmtId="0" fontId="0" fillId="0" borderId="15" xfId="0" applyBorder="1" applyAlignment="1">
      <alignment horizontal="center" vertical="center" shrinkToFit="1"/>
    </xf>
    <xf numFmtId="0" fontId="0" fillId="0" borderId="64" xfId="0" applyBorder="1" applyAlignment="1">
      <alignment horizontal="center" vertical="center"/>
    </xf>
    <xf numFmtId="0" fontId="0" fillId="0" borderId="65" xfId="0" applyBorder="1" applyAlignment="1">
      <alignment horizontal="center" vertical="center" shrinkToFit="1"/>
    </xf>
    <xf numFmtId="0" fontId="0" fillId="0" borderId="17" xfId="0" applyBorder="1" applyAlignment="1">
      <alignment horizontal="center" vertical="center" shrinkToFit="1"/>
    </xf>
    <xf numFmtId="0" fontId="22" fillId="0" borderId="0" xfId="0" applyFont="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82"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54"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55" xfId="0" applyFill="1" applyBorder="1" applyAlignment="1" applyProtection="1">
      <alignment vertical="center"/>
      <protection locked="0"/>
    </xf>
    <xf numFmtId="0" fontId="0" fillId="0" borderId="4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13" applyFont="1" applyAlignment="1">
      <alignment horizontal="left" vertical="top" wrapText="1"/>
    </xf>
    <xf numFmtId="0" fontId="24" fillId="0" borderId="0" xfId="13" applyFont="1" applyAlignment="1">
      <alignment horizontal="left" vertical="top" wrapText="1"/>
    </xf>
    <xf numFmtId="0" fontId="36" fillId="0" borderId="0" xfId="0" applyFont="1" applyAlignment="1">
      <alignment horizontal="center" vertical="center" wrapText="1"/>
    </xf>
    <xf numFmtId="0" fontId="25" fillId="0" borderId="0" xfId="0" applyFont="1" applyAlignment="1">
      <alignment horizontal="center" vertical="center" wrapText="1"/>
    </xf>
    <xf numFmtId="0" fontId="38" fillId="0" borderId="0" xfId="0" applyFont="1" applyAlignment="1">
      <alignment horizontal="left" vertical="center" wrapText="1"/>
    </xf>
    <xf numFmtId="0" fontId="27" fillId="0" borderId="64" xfId="12" applyFont="1" applyBorder="1" applyAlignment="1">
      <alignment horizontal="center" vertical="center"/>
    </xf>
    <xf numFmtId="0" fontId="27" fillId="0" borderId="83" xfId="12" applyFont="1" applyBorder="1" applyAlignment="1">
      <alignment horizontal="center" vertical="center"/>
    </xf>
    <xf numFmtId="0" fontId="27" fillId="0" borderId="84" xfId="12" applyFont="1" applyBorder="1" applyAlignment="1">
      <alignment horizontal="center" vertical="center"/>
    </xf>
    <xf numFmtId="0" fontId="25" fillId="0" borderId="64"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83" xfId="0" applyFont="1" applyBorder="1" applyAlignment="1"/>
    <xf numFmtId="0" fontId="27" fillId="0" borderId="84" xfId="0" applyFont="1" applyBorder="1" applyAlignment="1"/>
    <xf numFmtId="0" fontId="8" fillId="0" borderId="2" xfId="3" applyFont="1" applyBorder="1" applyAlignment="1" applyProtection="1">
      <alignment horizontal="center"/>
    </xf>
    <xf numFmtId="178" fontId="6" fillId="0" borderId="0" xfId="3" applyNumberFormat="1" applyFont="1" applyFill="1" applyBorder="1" applyAlignment="1" applyProtection="1">
      <alignment horizontal="right"/>
    </xf>
    <xf numFmtId="0" fontId="9" fillId="0" borderId="0" xfId="3" applyFont="1" applyFill="1" applyBorder="1" applyAlignment="1" applyProtection="1">
      <alignment horizontal="right"/>
    </xf>
    <xf numFmtId="0" fontId="10" fillId="0" borderId="0" xfId="3" applyFont="1" applyBorder="1" applyAlignment="1" applyProtection="1">
      <alignment horizontal="center" vertical="center"/>
    </xf>
    <xf numFmtId="0" fontId="6" fillId="0" borderId="0" xfId="3" applyFont="1" applyFill="1" applyBorder="1" applyAlignment="1" applyProtection="1">
      <alignment shrinkToFit="1"/>
      <protection locked="0"/>
    </xf>
    <xf numFmtId="0" fontId="6" fillId="0" borderId="0" xfId="3" applyFont="1" applyFill="1" applyBorder="1" applyAlignment="1" applyProtection="1">
      <alignment shrinkToFit="1"/>
    </xf>
    <xf numFmtId="0" fontId="6" fillId="0" borderId="7" xfId="3" applyFont="1" applyFill="1" applyBorder="1" applyAlignment="1" applyProtection="1">
      <alignment shrinkToFi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178" fontId="6" fillId="0" borderId="7" xfId="3" applyNumberFormat="1" applyFont="1" applyFill="1" applyBorder="1" applyAlignment="1" applyProtection="1">
      <alignment horizontal="right"/>
    </xf>
    <xf numFmtId="0" fontId="4" fillId="0" borderId="7" xfId="3" applyFont="1" applyBorder="1" applyAlignment="1" applyProtection="1">
      <alignment horizontal="center"/>
    </xf>
    <xf numFmtId="0" fontId="4" fillId="0" borderId="0" xfId="3" applyFont="1" applyBorder="1" applyAlignment="1" applyProtection="1">
      <alignment horizontal="center" vertical="center"/>
    </xf>
    <xf numFmtId="182" fontId="12" fillId="0" borderId="8" xfId="3" applyNumberFormat="1" applyFont="1" applyFill="1" applyBorder="1" applyAlignment="1" applyProtection="1">
      <alignment horizontal="left" shrinkToFit="1"/>
    </xf>
    <xf numFmtId="0" fontId="4" fillId="0" borderId="0" xfId="3" applyFont="1" applyBorder="1" applyAlignment="1" applyProtection="1">
      <alignment horizontal="center" vertical="top"/>
    </xf>
    <xf numFmtId="0" fontId="6" fillId="0" borderId="0" xfId="3" applyFont="1" applyBorder="1" applyAlignment="1" applyProtection="1">
      <alignment horizontal="left"/>
    </xf>
    <xf numFmtId="0" fontId="6" fillId="3" borderId="0" xfId="3" applyFont="1" applyFill="1" applyBorder="1" applyAlignment="1" applyProtection="1">
      <alignment horizontal="left" vertical="center" wrapText="1" shrinkToFit="1"/>
      <protection locked="0"/>
    </xf>
    <xf numFmtId="0" fontId="6" fillId="3" borderId="8" xfId="3" applyFont="1" applyFill="1" applyBorder="1" applyAlignment="1" applyProtection="1">
      <alignment horizontal="left" vertical="center" wrapText="1" shrinkToFit="1"/>
      <protection locked="0"/>
    </xf>
    <xf numFmtId="0" fontId="6" fillId="0" borderId="0" xfId="3" applyFont="1" applyAlignment="1" applyProtection="1">
      <alignment vertical="top" wrapText="1"/>
    </xf>
    <xf numFmtId="179" fontId="6" fillId="0" borderId="7" xfId="3" applyNumberFormat="1" applyFont="1" applyFill="1" applyBorder="1" applyAlignment="1" applyProtection="1">
      <alignment vertical="center" shrinkToFit="1"/>
    </xf>
    <xf numFmtId="179" fontId="6" fillId="0" borderId="9" xfId="3" applyNumberFormat="1" applyFont="1" applyFill="1" applyBorder="1" applyAlignment="1" applyProtection="1">
      <alignment vertical="center" shrinkToFit="1"/>
    </xf>
    <xf numFmtId="0" fontId="4" fillId="0" borderId="0" xfId="3" applyFont="1" applyFill="1" applyBorder="1" applyAlignment="1" applyProtection="1">
      <alignment horizontal="center" vertical="center"/>
    </xf>
    <xf numFmtId="183" fontId="12" fillId="0" borderId="8" xfId="3" applyNumberFormat="1" applyFont="1" applyFill="1" applyBorder="1" applyAlignment="1" applyProtection="1">
      <alignment horizontal="left" shrinkToFit="1"/>
    </xf>
    <xf numFmtId="177" fontId="0" fillId="0" borderId="0" xfId="0" applyNumberFormat="1" applyBorder="1" applyAlignment="1">
      <alignment horizontal="center" vertical="center"/>
    </xf>
    <xf numFmtId="0" fontId="0" fillId="0" borderId="0" xfId="0" applyAlignment="1">
      <alignment horizontal="center" vertical="center"/>
    </xf>
    <xf numFmtId="0" fontId="11" fillId="0" borderId="0" xfId="0" applyFont="1" applyBorder="1" applyAlignment="1" applyProtection="1">
      <alignment vertical="center"/>
      <protection locked="0"/>
    </xf>
    <xf numFmtId="0" fontId="11" fillId="0" borderId="4" xfId="0" applyFont="1" applyBorder="1" applyAlignment="1" applyProtection="1">
      <alignment vertical="center"/>
      <protection locked="0"/>
    </xf>
    <xf numFmtId="179" fontId="0" fillId="0" borderId="8" xfId="0" applyNumberFormat="1" applyBorder="1" applyAlignment="1">
      <alignment vertical="center" shrinkToFit="1"/>
    </xf>
    <xf numFmtId="0" fontId="3" fillId="0" borderId="58" xfId="0" applyFont="1" applyBorder="1" applyAlignment="1">
      <alignment vertical="center" shrinkToFit="1"/>
    </xf>
    <xf numFmtId="0" fontId="4" fillId="0" borderId="43" xfId="0" applyFont="1" applyBorder="1" applyAlignment="1">
      <alignment vertical="center" shrinkToFit="1"/>
    </xf>
    <xf numFmtId="0" fontId="4" fillId="0" borderId="59"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0" fillId="0" borderId="62" xfId="0" applyBorder="1" applyAlignment="1">
      <alignment vertical="center" shrinkToFit="1"/>
    </xf>
    <xf numFmtId="179" fontId="0" fillId="0" borderId="42" xfId="0" applyNumberFormat="1" applyBorder="1" applyAlignment="1">
      <alignment vertical="center" shrinkToFit="1"/>
    </xf>
    <xf numFmtId="179" fontId="0" fillId="0" borderId="49" xfId="0" applyNumberFormat="1" applyBorder="1" applyAlignment="1">
      <alignment vertical="center" shrinkToFit="1"/>
    </xf>
    <xf numFmtId="179" fontId="0" fillId="0" borderId="43" xfId="0" applyNumberFormat="1" applyBorder="1" applyAlignment="1">
      <alignment vertical="center" shrinkToFit="1"/>
    </xf>
    <xf numFmtId="0" fontId="31" fillId="0" borderId="0" xfId="0" applyFont="1" applyAlignment="1">
      <alignment vertical="center" shrinkToFit="1"/>
    </xf>
    <xf numFmtId="0" fontId="11" fillId="0" borderId="8" xfId="0" applyFont="1" applyBorder="1"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lignment horizontal="center" vertical="center"/>
    </xf>
    <xf numFmtId="179" fontId="4" fillId="0" borderId="8" xfId="0" applyNumberFormat="1" applyFont="1" applyBorder="1" applyAlignment="1">
      <alignment vertical="center" shrinkToFit="1"/>
    </xf>
    <xf numFmtId="179" fontId="4" fillId="0" borderId="43" xfId="0" applyNumberFormat="1" applyFont="1" applyBorder="1" applyAlignment="1">
      <alignment vertical="center" shrinkToFit="1"/>
    </xf>
    <xf numFmtId="177" fontId="0" fillId="0" borderId="0" xfId="0" applyNumberFormat="1" applyAlignment="1">
      <alignment horizontal="center" vertical="center"/>
    </xf>
    <xf numFmtId="0" fontId="0" fillId="0" borderId="0" xfId="0" applyAlignment="1">
      <alignment vertical="center" shrinkToFit="1"/>
    </xf>
    <xf numFmtId="0" fontId="0" fillId="0" borderId="8" xfId="0" applyBorder="1" applyAlignment="1">
      <alignment horizontal="center" vertical="center"/>
    </xf>
    <xf numFmtId="0" fontId="0" fillId="0" borderId="8" xfId="0" applyBorder="1" applyAlignment="1">
      <alignment horizontal="left" vertical="center"/>
    </xf>
    <xf numFmtId="177" fontId="0" fillId="0" borderId="8" xfId="0" applyNumberFormat="1" applyBorder="1" applyAlignment="1">
      <alignment horizontal="center" vertical="center"/>
    </xf>
    <xf numFmtId="0" fontId="6" fillId="0" borderId="0" xfId="3" applyFont="1" applyAlignment="1" applyProtection="1">
      <alignment horizontal="left" vertical="center"/>
    </xf>
    <xf numFmtId="0" fontId="4" fillId="0" borderId="6" xfId="3" quotePrefix="1" applyFont="1" applyBorder="1" applyAlignment="1" applyProtection="1">
      <alignment horizontal="center" vertical="top"/>
    </xf>
    <xf numFmtId="0" fontId="4" fillId="0" borderId="6" xfId="3" applyFont="1" applyBorder="1" applyAlignment="1" applyProtection="1">
      <alignment horizontal="center" vertical="top"/>
    </xf>
    <xf numFmtId="0" fontId="6" fillId="0" borderId="0" xfId="3" applyFont="1" applyAlignment="1" applyProtection="1">
      <alignment wrapText="1"/>
    </xf>
    <xf numFmtId="189" fontId="6" fillId="0" borderId="6" xfId="3" applyNumberFormat="1" applyFont="1" applyFill="1" applyBorder="1" applyAlignment="1" applyProtection="1">
      <alignment vertical="center" shrinkToFit="1"/>
    </xf>
    <xf numFmtId="179" fontId="6" fillId="0" borderId="6" xfId="3" applyNumberFormat="1" applyFont="1" applyFill="1" applyBorder="1" applyAlignment="1" applyProtection="1">
      <alignment horizontal="center" vertical="center" shrinkToFit="1"/>
    </xf>
    <xf numFmtId="0" fontId="6" fillId="0" borderId="7" xfId="3" applyFont="1" applyBorder="1" applyAlignment="1" applyProtection="1">
      <alignment horizontal="center"/>
    </xf>
    <xf numFmtId="0" fontId="6" fillId="0" borderId="0" xfId="3" applyFont="1" applyBorder="1" applyAlignment="1" applyProtection="1">
      <alignment horizontal="center" vertical="center"/>
    </xf>
    <xf numFmtId="0" fontId="6" fillId="0" borderId="0" xfId="3" applyFont="1" applyBorder="1" applyAlignment="1" applyProtection="1">
      <alignment horizontal="center" vertical="top"/>
    </xf>
    <xf numFmtId="0" fontId="6" fillId="0" borderId="2" xfId="3" applyFont="1" applyBorder="1" applyAlignment="1" applyProtection="1">
      <alignment horizontal="left" vertical="center" wrapText="1"/>
    </xf>
    <xf numFmtId="0" fontId="6" fillId="0" borderId="0" xfId="3" applyFont="1" applyBorder="1" applyAlignment="1" applyProtection="1">
      <alignment horizontal="left" vertical="center" wrapText="1"/>
    </xf>
    <xf numFmtId="0" fontId="6" fillId="0" borderId="8" xfId="3" applyFont="1" applyFill="1" applyBorder="1" applyAlignment="1" applyProtection="1">
      <alignment horizontal="center"/>
    </xf>
    <xf numFmtId="184" fontId="12" fillId="0" borderId="8" xfId="3" applyNumberFormat="1" applyFont="1" applyFill="1" applyBorder="1" applyAlignment="1" applyProtection="1">
      <alignment horizontal="center"/>
    </xf>
    <xf numFmtId="3" fontId="6" fillId="0" borderId="13" xfId="3" applyNumberFormat="1" applyFont="1" applyFill="1" applyBorder="1" applyAlignment="1" applyProtection="1"/>
    <xf numFmtId="0" fontId="6" fillId="0" borderId="16" xfId="3" applyFont="1" applyBorder="1" applyAlignment="1" applyProtection="1">
      <alignment horizontal="center"/>
    </xf>
    <xf numFmtId="0" fontId="6" fillId="0" borderId="17" xfId="3" applyFont="1" applyBorder="1" applyAlignment="1" applyProtection="1">
      <alignment horizontal="center"/>
    </xf>
    <xf numFmtId="0" fontId="6" fillId="0" borderId="18" xfId="3" applyFont="1" applyBorder="1" applyAlignment="1" applyProtection="1">
      <alignment horizontal="center"/>
    </xf>
    <xf numFmtId="0" fontId="6" fillId="0" borderId="14" xfId="3" applyFont="1" applyBorder="1" applyAlignment="1" applyProtection="1">
      <alignment horizontal="center"/>
    </xf>
    <xf numFmtId="0" fontId="6" fillId="0" borderId="12" xfId="3" applyFont="1" applyBorder="1" applyAlignment="1" applyProtection="1">
      <alignment horizontal="center"/>
    </xf>
    <xf numFmtId="0" fontId="6" fillId="0" borderId="15" xfId="3" applyFont="1" applyBorder="1" applyAlignment="1" applyProtection="1">
      <alignment horizontal="center"/>
    </xf>
    <xf numFmtId="0" fontId="6" fillId="0" borderId="1" xfId="3" applyFont="1" applyBorder="1" applyAlignment="1" applyProtection="1">
      <alignment horizontal="center"/>
    </xf>
    <xf numFmtId="0" fontId="6" fillId="0" borderId="2" xfId="3" applyFont="1" applyBorder="1" applyAlignment="1" applyProtection="1">
      <alignment horizontal="center"/>
    </xf>
    <xf numFmtId="0" fontId="6" fillId="0" borderId="13" xfId="3" applyFont="1" applyBorder="1" applyAlignment="1" applyProtection="1">
      <alignment horizontal="center"/>
    </xf>
    <xf numFmtId="0" fontId="6" fillId="0" borderId="16" xfId="3" applyFont="1" applyBorder="1" applyAlignment="1" applyProtection="1">
      <alignment horizontal="center" vertical="center" shrinkToFit="1"/>
    </xf>
    <xf numFmtId="0" fontId="6" fillId="0" borderId="17" xfId="3" applyFont="1" applyBorder="1" applyAlignment="1" applyProtection="1">
      <alignment horizontal="center" vertical="center" shrinkToFit="1"/>
    </xf>
    <xf numFmtId="0" fontId="6" fillId="0" borderId="18" xfId="3" applyFont="1" applyBorder="1" applyAlignment="1" applyProtection="1">
      <alignment horizontal="center" vertical="center" shrinkToFit="1"/>
    </xf>
    <xf numFmtId="0" fontId="6" fillId="0" borderId="14" xfId="3" applyFont="1" applyBorder="1" applyAlignment="1" applyProtection="1">
      <alignment horizontal="center" vertical="center" shrinkToFit="1"/>
    </xf>
    <xf numFmtId="0" fontId="6" fillId="0" borderId="12" xfId="3" applyFont="1" applyBorder="1" applyAlignment="1" applyProtection="1">
      <alignment horizontal="center" vertical="center" shrinkToFit="1"/>
    </xf>
    <xf numFmtId="0" fontId="6" fillId="0" borderId="15" xfId="3" applyFont="1" applyBorder="1" applyAlignment="1" applyProtection="1">
      <alignment horizontal="center" vertical="center" shrinkToFit="1"/>
    </xf>
    <xf numFmtId="178" fontId="6" fillId="4" borderId="0" xfId="3" applyNumberFormat="1" applyFont="1" applyFill="1" applyBorder="1" applyAlignment="1" applyProtection="1">
      <alignment horizontal="right"/>
    </xf>
    <xf numFmtId="188" fontId="0" fillId="0" borderId="60" xfId="0" applyNumberFormat="1" applyBorder="1" applyAlignment="1">
      <alignment vertical="center"/>
    </xf>
    <xf numFmtId="188" fontId="0" fillId="0" borderId="61" xfId="0" applyNumberFormat="1" applyBorder="1" applyAlignment="1">
      <alignment vertical="center"/>
    </xf>
    <xf numFmtId="187" fontId="0" fillId="0" borderId="60" xfId="0" applyNumberFormat="1" applyBorder="1" applyAlignment="1">
      <alignment vertical="center"/>
    </xf>
    <xf numFmtId="187" fontId="0" fillId="0" borderId="61" xfId="0" applyNumberFormat="1" applyBorder="1" applyAlignment="1">
      <alignment vertical="center"/>
    </xf>
    <xf numFmtId="187" fontId="0" fillId="0" borderId="62" xfId="0" applyNumberFormat="1" applyBorder="1" applyAlignment="1">
      <alignment vertical="center"/>
    </xf>
    <xf numFmtId="0" fontId="0" fillId="0" borderId="60" xfId="0" applyNumberFormat="1" applyBorder="1" applyAlignment="1">
      <alignment horizontal="center" vertical="center"/>
    </xf>
    <xf numFmtId="0" fontId="0" fillId="0" borderId="61" xfId="0" applyNumberFormat="1" applyBorder="1" applyAlignment="1">
      <alignment horizontal="center" vertical="center"/>
    </xf>
    <xf numFmtId="0" fontId="0" fillId="0" borderId="62" xfId="0" applyNumberFormat="1" applyBorder="1" applyAlignment="1">
      <alignment horizontal="center" vertical="center"/>
    </xf>
    <xf numFmtId="0" fontId="0" fillId="0" borderId="43" xfId="0" applyNumberFormat="1" applyBorder="1" applyAlignment="1">
      <alignment vertical="center"/>
    </xf>
    <xf numFmtId="0" fontId="0" fillId="0" borderId="4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0" xfId="0" applyBorder="1" applyAlignment="1">
      <alignment vertical="center"/>
    </xf>
    <xf numFmtId="0" fontId="0" fillId="0" borderId="0" xfId="0" applyNumberFormat="1" applyBorder="1" applyAlignment="1">
      <alignment vertical="center"/>
    </xf>
    <xf numFmtId="0" fontId="0" fillId="0" borderId="12" xfId="0" applyBorder="1" applyAlignment="1">
      <alignment horizontal="center" vertical="center"/>
    </xf>
    <xf numFmtId="0" fontId="0" fillId="0" borderId="60" xfId="0" applyBorder="1" applyAlignment="1">
      <alignment horizontal="center" vertical="center"/>
    </xf>
    <xf numFmtId="0" fontId="0" fillId="0" borderId="12" xfId="0" applyNumberFormat="1" applyBorder="1" applyAlignment="1">
      <alignment horizontal="center" vertical="center"/>
    </xf>
    <xf numFmtId="0" fontId="0" fillId="0" borderId="12" xfId="0" applyBorder="1" applyAlignment="1">
      <alignment vertical="center" shrinkToFi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49" xfId="3" applyNumberFormat="1" applyFont="1" applyFill="1" applyBorder="1" applyAlignment="1" applyProtection="1"/>
    <xf numFmtId="0" fontId="6" fillId="0" borderId="5" xfId="3" applyFont="1" applyBorder="1" applyAlignment="1" applyProtection="1">
      <alignment horizontal="center"/>
    </xf>
    <xf numFmtId="0" fontId="6" fillId="0" borderId="42" xfId="3" applyFont="1" applyBorder="1" applyAlignment="1" applyProtection="1"/>
    <xf numFmtId="0" fontId="6" fillId="0" borderId="49" xfId="3" applyFont="1" applyBorder="1" applyAlignment="1" applyProtection="1"/>
    <xf numFmtId="0" fontId="6" fillId="0" borderId="50" xfId="3" applyFont="1" applyBorder="1" applyAlignment="1" applyProtection="1"/>
    <xf numFmtId="0" fontId="6" fillId="0" borderId="15" xfId="3" applyFont="1" applyBorder="1" applyAlignment="1" applyProtection="1">
      <alignment horizontal="center" shrinkToFit="1"/>
    </xf>
    <xf numFmtId="0" fontId="6" fillId="0" borderId="12" xfId="3" applyFont="1" applyBorder="1" applyAlignment="1" applyProtection="1">
      <alignment horizontal="center" shrinkToFit="1"/>
    </xf>
    <xf numFmtId="0" fontId="6" fillId="0" borderId="16" xfId="3" applyFont="1" applyBorder="1" applyAlignment="1" applyProtection="1">
      <alignment horizontal="center" shrinkToFit="1"/>
    </xf>
    <xf numFmtId="0" fontId="6" fillId="0" borderId="17" xfId="3" applyFont="1" applyBorder="1" applyAlignment="1" applyProtection="1">
      <alignment horizontal="center" shrinkToFit="1"/>
    </xf>
    <xf numFmtId="0" fontId="6" fillId="0" borderId="18" xfId="3" applyFont="1" applyBorder="1" applyAlignment="1" applyProtection="1">
      <alignment horizontal="center" shrinkToFit="1"/>
    </xf>
    <xf numFmtId="0" fontId="6" fillId="0" borderId="14" xfId="3" applyFont="1" applyBorder="1" applyAlignment="1" applyProtection="1">
      <alignment horizontal="center" shrinkToFit="1"/>
    </xf>
    <xf numFmtId="0" fontId="6" fillId="0" borderId="2" xfId="3" applyFont="1" applyFill="1" applyBorder="1" applyAlignment="1" applyProtection="1">
      <alignment horizontal="center"/>
    </xf>
    <xf numFmtId="180" fontId="12" fillId="0" borderId="2" xfId="3" applyNumberFormat="1" applyFont="1" applyFill="1" applyBorder="1" applyAlignment="1" applyProtection="1">
      <alignment horizontal="center"/>
    </xf>
    <xf numFmtId="182" fontId="12" fillId="0" borderId="8" xfId="3" applyNumberFormat="1" applyFont="1" applyFill="1" applyBorder="1" applyAlignment="1" applyProtection="1">
      <alignment horizontal="center"/>
    </xf>
    <xf numFmtId="0" fontId="6" fillId="0" borderId="6" xfId="3" applyFont="1" applyBorder="1" applyAlignment="1" applyProtection="1">
      <alignment horizontal="center" vertical="top"/>
    </xf>
    <xf numFmtId="183" fontId="12" fillId="0" borderId="8" xfId="3" applyNumberFormat="1" applyFont="1" applyFill="1" applyBorder="1" applyAlignment="1" applyProtection="1">
      <alignment horizontal="center"/>
    </xf>
    <xf numFmtId="3" fontId="6" fillId="0" borderId="43" xfId="3" applyNumberFormat="1" applyFont="1" applyFill="1" applyBorder="1" applyAlignment="1" applyProtection="1"/>
    <xf numFmtId="183" fontId="12" fillId="0" borderId="8" xfId="3" applyNumberFormat="1" applyFont="1" applyFill="1" applyBorder="1" applyAlignment="1" applyProtection="1"/>
    <xf numFmtId="183" fontId="12" fillId="0" borderId="49" xfId="3" applyNumberFormat="1" applyFont="1" applyFill="1" applyBorder="1" applyAlignment="1" applyProtection="1"/>
    <xf numFmtId="3" fontId="6" fillId="0" borderId="0" xfId="3" applyNumberFormat="1" applyFont="1" applyFill="1" applyBorder="1" applyAlignment="1" applyProtection="1"/>
    <xf numFmtId="0" fontId="6" fillId="0" borderId="0" xfId="3" quotePrefix="1" applyFont="1" applyBorder="1" applyAlignment="1" applyProtection="1">
      <alignment horizontal="center" vertical="top"/>
    </xf>
    <xf numFmtId="0" fontId="6" fillId="0" borderId="42" xfId="3" applyFont="1" applyBorder="1" applyAlignment="1" applyProtection="1">
      <alignment horizontal="left"/>
    </xf>
    <xf numFmtId="0" fontId="6" fillId="0" borderId="49" xfId="3" applyFont="1" applyBorder="1" applyAlignment="1" applyProtection="1">
      <alignment horizontal="left"/>
    </xf>
    <xf numFmtId="0" fontId="6" fillId="0" borderId="50" xfId="3" applyFont="1" applyBorder="1" applyAlignment="1" applyProtection="1">
      <alignment horizontal="left"/>
    </xf>
    <xf numFmtId="0" fontId="6" fillId="0" borderId="0" xfId="3" applyFont="1" applyFill="1" applyBorder="1" applyAlignment="1" applyProtection="1">
      <alignment horizontal="center"/>
    </xf>
    <xf numFmtId="182" fontId="12" fillId="0" borderId="0" xfId="3" applyNumberFormat="1" applyFont="1" applyFill="1" applyBorder="1" applyAlignment="1" applyProtection="1">
      <alignment horizontal="center"/>
    </xf>
    <xf numFmtId="189" fontId="6" fillId="0" borderId="0" xfId="3" applyNumberFormat="1" applyFont="1" applyFill="1" applyBorder="1" applyAlignment="1" applyProtection="1"/>
    <xf numFmtId="0" fontId="6" fillId="0" borderId="0" xfId="3" applyFont="1" applyFill="1" applyBorder="1" applyAlignment="1" applyProtection="1">
      <alignment vertical="center"/>
    </xf>
    <xf numFmtId="0" fontId="6" fillId="0" borderId="0" xfId="3" applyFont="1" applyFill="1" applyBorder="1" applyAlignment="1" applyProtection="1">
      <alignment horizontal="left" vertical="center"/>
    </xf>
    <xf numFmtId="0" fontId="6" fillId="0" borderId="8" xfId="3" applyFont="1" applyBorder="1" applyAlignment="1" applyProtection="1">
      <alignment horizontal="center"/>
    </xf>
    <xf numFmtId="0" fontId="6" fillId="0" borderId="2" xfId="3" quotePrefix="1" applyFont="1" applyBorder="1" applyAlignment="1" applyProtection="1">
      <alignment horizontal="center" vertical="top"/>
    </xf>
    <xf numFmtId="3" fontId="6" fillId="0" borderId="0" xfId="3" applyNumberFormat="1" applyFont="1" applyFill="1" applyBorder="1" applyAlignment="1" applyProtection="1">
      <alignment horizontal="center"/>
    </xf>
    <xf numFmtId="182" fontId="12" fillId="0" borderId="8" xfId="3" applyNumberFormat="1" applyFont="1" applyFill="1" applyBorder="1" applyAlignment="1" applyProtection="1"/>
    <xf numFmtId="182" fontId="12" fillId="0" borderId="49" xfId="3" applyNumberFormat="1" applyFont="1" applyFill="1" applyBorder="1" applyAlignment="1" applyProtection="1"/>
    <xf numFmtId="0" fontId="6" fillId="0" borderId="8" xfId="3" applyFont="1" applyBorder="1" applyAlignment="1" applyProtection="1">
      <alignment horizontal="center" vertical="center"/>
    </xf>
    <xf numFmtId="0" fontId="6" fillId="0" borderId="2" xfId="3" quotePrefix="1" applyFont="1" applyBorder="1" applyAlignment="1" applyProtection="1">
      <alignment horizontal="center" vertical="center"/>
    </xf>
    <xf numFmtId="0" fontId="6" fillId="0" borderId="2" xfId="3" applyFont="1" applyBorder="1" applyAlignment="1" applyProtection="1">
      <alignment horizontal="center" vertical="center"/>
    </xf>
    <xf numFmtId="178" fontId="6" fillId="4" borderId="7" xfId="3" applyNumberFormat="1" applyFont="1" applyFill="1" applyBorder="1" applyAlignment="1" applyProtection="1">
      <alignment horizontal="right"/>
    </xf>
  </cellXfs>
  <cellStyles count="15">
    <cellStyle name="パーセント" xfId="2" builtinId="5"/>
    <cellStyle name="ハイパーリンク" xfId="9" builtinId="8"/>
    <cellStyle name="桁区切り" xfId="1" builtinId="6"/>
    <cellStyle name="標準" xfId="0" builtinId="0"/>
    <cellStyle name="標準 10 2" xfId="4" xr:uid="{00000000-0005-0000-0000-000004000000}"/>
    <cellStyle name="標準 10 2 2" xfId="5" xr:uid="{00000000-0005-0000-0000-000005000000}"/>
    <cellStyle name="標準 10 2 3" xfId="13" xr:uid="{00000000-0005-0000-0000-000006000000}"/>
    <cellStyle name="標準 10 2 7" xfId="6" xr:uid="{00000000-0005-0000-0000-000007000000}"/>
    <cellStyle name="標準 13" xfId="14" xr:uid="{37367EF4-A90B-4FDA-BC83-D8AFCC05714E}"/>
    <cellStyle name="標準 2" xfId="3" xr:uid="{00000000-0005-0000-0000-000008000000}"/>
    <cellStyle name="標準 3" xfId="11" xr:uid="{00000000-0005-0000-0000-000009000000}"/>
    <cellStyle name="標準 9 2" xfId="7" xr:uid="{00000000-0005-0000-0000-00000A000000}"/>
    <cellStyle name="標準 9 2 2" xfId="12" xr:uid="{00000000-0005-0000-0000-00000B000000}"/>
    <cellStyle name="標準 9 2 7" xfId="8" xr:uid="{00000000-0005-0000-0000-00000C000000}"/>
    <cellStyle name="標準_Sheet1" xfId="10" xr:uid="{00000000-0005-0000-0000-00000D000000}"/>
  </cellStyles>
  <dxfs count="24">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theme="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114300</xdr:rowOff>
    </xdr:from>
    <xdr:to>
      <xdr:col>13</xdr:col>
      <xdr:colOff>447675</xdr:colOff>
      <xdr:row>17</xdr:row>
      <xdr:rowOff>66675</xdr:rowOff>
    </xdr:to>
    <xdr:pic>
      <xdr:nvPicPr>
        <xdr:cNvPr id="30" name="図 29">
          <a:extLst>
            <a:ext uri="{FF2B5EF4-FFF2-40B4-BE49-F238E27FC236}">
              <a16:creationId xmlns:a16="http://schemas.microsoft.com/office/drawing/2014/main" id="{6EBAC249-8BED-4C61-9868-848CF6BD8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28625"/>
          <a:ext cx="9305925" cy="2695575"/>
        </a:xfrm>
        <a:prstGeom prst="rect">
          <a:avLst/>
        </a:prstGeom>
        <a:noFill/>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409575</xdr:colOff>
      <xdr:row>4</xdr:row>
      <xdr:rowOff>38100</xdr:rowOff>
    </xdr:from>
    <xdr:to>
      <xdr:col>7</xdr:col>
      <xdr:colOff>9525</xdr:colOff>
      <xdr:row>5</xdr:row>
      <xdr:rowOff>152400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591050" y="866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a:t>
          </a:r>
          <a:endParaRPr kumimoji="1" lang="ja-JP" altLang="en-US" sz="1100"/>
        </a:p>
      </xdr:txBody>
    </xdr:sp>
    <xdr:clientData/>
  </xdr:twoCellAnchor>
  <xdr:twoCellAnchor>
    <xdr:from>
      <xdr:col>6</xdr:col>
      <xdr:colOff>390525</xdr:colOff>
      <xdr:row>6</xdr:row>
      <xdr:rowOff>9525</xdr:rowOff>
    </xdr:from>
    <xdr:to>
      <xdr:col>6</xdr:col>
      <xdr:colOff>676275</xdr:colOff>
      <xdr:row>7</xdr:row>
      <xdr:rowOff>123825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572000" y="11811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2</a:t>
          </a:r>
          <a:endParaRPr kumimoji="1" lang="ja-JP" altLang="en-US" sz="1100"/>
        </a:p>
      </xdr:txBody>
    </xdr:sp>
    <xdr:clientData/>
  </xdr:twoCellAnchor>
  <xdr:twoCellAnchor>
    <xdr:from>
      <xdr:col>6</xdr:col>
      <xdr:colOff>409575</xdr:colOff>
      <xdr:row>7</xdr:row>
      <xdr:rowOff>114300</xdr:rowOff>
    </xdr:from>
    <xdr:to>
      <xdr:col>7</xdr:col>
      <xdr:colOff>9525</xdr:colOff>
      <xdr:row>9</xdr:row>
      <xdr:rowOff>57150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4524375" y="13144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3</a:t>
          </a:r>
          <a:endParaRPr kumimoji="1" lang="ja-JP" altLang="en-US" sz="1100"/>
        </a:p>
      </xdr:txBody>
    </xdr:sp>
    <xdr:clientData/>
  </xdr:twoCellAnchor>
  <xdr:twoCellAnchor>
    <xdr:from>
      <xdr:col>6</xdr:col>
      <xdr:colOff>409575</xdr:colOff>
      <xdr:row>9</xdr:row>
      <xdr:rowOff>85725</xdr:rowOff>
    </xdr:from>
    <xdr:to>
      <xdr:col>7</xdr:col>
      <xdr:colOff>9525</xdr:colOff>
      <xdr:row>11</xdr:row>
      <xdr:rowOff>28575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4524375" y="1628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4</a:t>
          </a:r>
          <a:endParaRPr kumimoji="1" lang="ja-JP" altLang="en-US" sz="1100"/>
        </a:p>
      </xdr:txBody>
    </xdr:sp>
    <xdr:clientData/>
  </xdr:twoCellAnchor>
  <xdr:twoCellAnchor>
    <xdr:from>
      <xdr:col>4</xdr:col>
      <xdr:colOff>171450</xdr:colOff>
      <xdr:row>15</xdr:row>
      <xdr:rowOff>95250</xdr:rowOff>
    </xdr:from>
    <xdr:to>
      <xdr:col>4</xdr:col>
      <xdr:colOff>457200</xdr:colOff>
      <xdr:row>17</xdr:row>
      <xdr:rowOff>38100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2981325" y="28098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5</a:t>
          </a:r>
          <a:endParaRPr kumimoji="1" lang="ja-JP" altLang="en-US" sz="1100"/>
        </a:p>
      </xdr:txBody>
    </xdr:sp>
    <xdr:clientData/>
  </xdr:twoCellAnchor>
  <xdr:twoCellAnchor>
    <xdr:from>
      <xdr:col>10</xdr:col>
      <xdr:colOff>257175</xdr:colOff>
      <xdr:row>4</xdr:row>
      <xdr:rowOff>57150</xdr:rowOff>
    </xdr:from>
    <xdr:to>
      <xdr:col>10</xdr:col>
      <xdr:colOff>542925</xdr:colOff>
      <xdr:row>6</xdr:row>
      <xdr:rowOff>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181850" y="88582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7</a:t>
          </a:r>
          <a:endParaRPr kumimoji="1" lang="ja-JP" altLang="en-US" sz="1100"/>
        </a:p>
      </xdr:txBody>
    </xdr:sp>
    <xdr:clientData/>
  </xdr:twoCellAnchor>
  <xdr:twoCellAnchor>
    <xdr:from>
      <xdr:col>11</xdr:col>
      <xdr:colOff>533400</xdr:colOff>
      <xdr:row>9</xdr:row>
      <xdr:rowOff>114300</xdr:rowOff>
    </xdr:from>
    <xdr:to>
      <xdr:col>12</xdr:col>
      <xdr:colOff>133350</xdr:colOff>
      <xdr:row>11</xdr:row>
      <xdr:rowOff>57150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8143875" y="180022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9</a:t>
          </a:r>
          <a:endParaRPr kumimoji="1" lang="ja-JP" altLang="en-US" sz="1100"/>
        </a:p>
      </xdr:txBody>
    </xdr:sp>
    <xdr:clientData/>
  </xdr:twoCellAnchor>
  <xdr:twoCellAnchor editAs="oneCell">
    <xdr:from>
      <xdr:col>2</xdr:col>
      <xdr:colOff>342900</xdr:colOff>
      <xdr:row>55</xdr:row>
      <xdr:rowOff>28575</xdr:rowOff>
    </xdr:from>
    <xdr:to>
      <xdr:col>10</xdr:col>
      <xdr:colOff>123077</xdr:colOff>
      <xdr:row>77</xdr:row>
      <xdr:rowOff>161437</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1057275" y="12992100"/>
          <a:ext cx="5990477" cy="3904762"/>
        </a:xfrm>
        <a:prstGeom prst="rect">
          <a:avLst/>
        </a:prstGeom>
      </xdr:spPr>
    </xdr:pic>
    <xdr:clientData/>
  </xdr:twoCellAnchor>
  <xdr:twoCellAnchor editAs="oneCell">
    <xdr:from>
      <xdr:col>1</xdr:col>
      <xdr:colOff>247650</xdr:colOff>
      <xdr:row>98</xdr:row>
      <xdr:rowOff>95250</xdr:rowOff>
    </xdr:from>
    <xdr:to>
      <xdr:col>9</xdr:col>
      <xdr:colOff>399302</xdr:colOff>
      <xdr:row>121</xdr:row>
      <xdr:rowOff>56662</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647700" y="20183475"/>
          <a:ext cx="5990477" cy="3904762"/>
        </a:xfrm>
        <a:prstGeom prst="rect">
          <a:avLst/>
        </a:prstGeom>
      </xdr:spPr>
    </xdr:pic>
    <xdr:clientData/>
  </xdr:twoCellAnchor>
  <xdr:twoCellAnchor>
    <xdr:from>
      <xdr:col>5</xdr:col>
      <xdr:colOff>104775</xdr:colOff>
      <xdr:row>14</xdr:row>
      <xdr:rowOff>47625</xdr:rowOff>
    </xdr:from>
    <xdr:to>
      <xdr:col>5</xdr:col>
      <xdr:colOff>390525</xdr:colOff>
      <xdr:row>15</xdr:row>
      <xdr:rowOff>161925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3600450" y="25908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6</a:t>
          </a:r>
          <a:endParaRPr kumimoji="1" lang="ja-JP" altLang="en-US" sz="1100"/>
        </a:p>
      </xdr:txBody>
    </xdr:sp>
    <xdr:clientData/>
  </xdr:twoCellAnchor>
  <xdr:twoCellAnchor>
    <xdr:from>
      <xdr:col>10</xdr:col>
      <xdr:colOff>238125</xdr:colOff>
      <xdr:row>6</xdr:row>
      <xdr:rowOff>28575</xdr:rowOff>
    </xdr:from>
    <xdr:to>
      <xdr:col>10</xdr:col>
      <xdr:colOff>523875</xdr:colOff>
      <xdr:row>7</xdr:row>
      <xdr:rowOff>142875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7162800" y="12001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8</a:t>
          </a:r>
          <a:endParaRPr kumimoji="1" lang="ja-JP" altLang="en-US" sz="1100"/>
        </a:p>
      </xdr:txBody>
    </xdr:sp>
    <xdr:clientData/>
  </xdr:twoCellAnchor>
  <xdr:twoCellAnchor>
    <xdr:from>
      <xdr:col>12</xdr:col>
      <xdr:colOff>466725</xdr:colOff>
      <xdr:row>2</xdr:row>
      <xdr:rowOff>28575</xdr:rowOff>
    </xdr:from>
    <xdr:to>
      <xdr:col>13</xdr:col>
      <xdr:colOff>428625</xdr:colOff>
      <xdr:row>3</xdr:row>
      <xdr:rowOff>133350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8763000" y="514350"/>
          <a:ext cx="647700" cy="2762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152400</xdr:colOff>
      <xdr:row>30</xdr:row>
      <xdr:rowOff>66675</xdr:rowOff>
    </xdr:from>
    <xdr:to>
      <xdr:col>5</xdr:col>
      <xdr:colOff>418630</xdr:colOff>
      <xdr:row>47</xdr:row>
      <xdr:rowOff>161549</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152400" y="9496425"/>
          <a:ext cx="3761905" cy="3009524"/>
        </a:xfrm>
        <a:prstGeom prst="rect">
          <a:avLst/>
        </a:prstGeom>
      </xdr:spPr>
    </xdr:pic>
    <xdr:clientData/>
  </xdr:twoCellAnchor>
  <xdr:twoCellAnchor editAs="oneCell">
    <xdr:from>
      <xdr:col>5</xdr:col>
      <xdr:colOff>257175</xdr:colOff>
      <xdr:row>35</xdr:row>
      <xdr:rowOff>104775</xdr:rowOff>
    </xdr:from>
    <xdr:to>
      <xdr:col>10</xdr:col>
      <xdr:colOff>628175</xdr:colOff>
      <xdr:row>52</xdr:row>
      <xdr:rowOff>9173</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4"/>
        <a:stretch>
          <a:fillRect/>
        </a:stretch>
      </xdr:blipFill>
      <xdr:spPr>
        <a:xfrm>
          <a:off x="3752850" y="10391775"/>
          <a:ext cx="3800000" cy="2819048"/>
        </a:xfrm>
        <a:prstGeom prst="rect">
          <a:avLst/>
        </a:prstGeom>
      </xdr:spPr>
    </xdr:pic>
    <xdr:clientData/>
  </xdr:twoCellAnchor>
  <xdr:twoCellAnchor editAs="oneCell">
    <xdr:from>
      <xdr:col>10</xdr:col>
      <xdr:colOff>476250</xdr:colOff>
      <xdr:row>43</xdr:row>
      <xdr:rowOff>104775</xdr:rowOff>
    </xdr:from>
    <xdr:to>
      <xdr:col>16</xdr:col>
      <xdr:colOff>113831</xdr:colOff>
      <xdr:row>53</xdr:row>
      <xdr:rowOff>47418</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5"/>
        <a:stretch>
          <a:fillRect/>
        </a:stretch>
      </xdr:blipFill>
      <xdr:spPr>
        <a:xfrm>
          <a:off x="7400925" y="11763375"/>
          <a:ext cx="3752381" cy="1657143"/>
        </a:xfrm>
        <a:prstGeom prst="rect">
          <a:avLst/>
        </a:prstGeom>
      </xdr:spPr>
    </xdr:pic>
    <xdr:clientData/>
  </xdr:twoCellAnchor>
  <xdr:twoCellAnchor>
    <xdr:from>
      <xdr:col>5</xdr:col>
      <xdr:colOff>571500</xdr:colOff>
      <xdr:row>56</xdr:row>
      <xdr:rowOff>104775</xdr:rowOff>
    </xdr:from>
    <xdr:to>
      <xdr:col>10</xdr:col>
      <xdr:colOff>180975</xdr:colOff>
      <xdr:row>75</xdr:row>
      <xdr:rowOff>28575</xdr:rowOff>
    </xdr:to>
    <xdr:sp macro="" textlink="">
      <xdr:nvSpPr>
        <xdr:cNvPr id="34" name="正方形/長方形 33">
          <a:extLst>
            <a:ext uri="{FF2B5EF4-FFF2-40B4-BE49-F238E27FC236}">
              <a16:creationId xmlns:a16="http://schemas.microsoft.com/office/drawing/2014/main" id="{35FEA407-91E7-426F-911F-417099A630D1}"/>
            </a:ext>
          </a:extLst>
        </xdr:cNvPr>
        <xdr:cNvSpPr/>
      </xdr:nvSpPr>
      <xdr:spPr>
        <a:xfrm>
          <a:off x="4067175" y="14039850"/>
          <a:ext cx="3038475" cy="31813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99</xdr:row>
      <xdr:rowOff>123824</xdr:rowOff>
    </xdr:from>
    <xdr:to>
      <xdr:col>9</xdr:col>
      <xdr:colOff>476250</xdr:colOff>
      <xdr:row>118</xdr:row>
      <xdr:rowOff>133349</xdr:rowOff>
    </xdr:to>
    <xdr:sp macro="" textlink="">
      <xdr:nvSpPr>
        <xdr:cNvPr id="35" name="正方形/長方形 34">
          <a:extLst>
            <a:ext uri="{FF2B5EF4-FFF2-40B4-BE49-F238E27FC236}">
              <a16:creationId xmlns:a16="http://schemas.microsoft.com/office/drawing/2014/main" id="{48C53B05-5F36-4FF0-B99E-F0B47F90E420}"/>
            </a:ext>
          </a:extLst>
        </xdr:cNvPr>
        <xdr:cNvSpPr/>
      </xdr:nvSpPr>
      <xdr:spPr>
        <a:xfrm>
          <a:off x="3676650" y="21355049"/>
          <a:ext cx="3038475" cy="3267075"/>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xdr:col>
      <xdr:colOff>1057275</xdr:colOff>
      <xdr:row>79</xdr:row>
      <xdr:rowOff>104775</xdr:rowOff>
    </xdr:from>
    <xdr:to>
      <xdr:col>6</xdr:col>
      <xdr:colOff>475889</xdr:colOff>
      <xdr:row>91</xdr:row>
      <xdr:rowOff>161661</xdr:rowOff>
    </xdr:to>
    <xdr:pic>
      <xdr:nvPicPr>
        <xdr:cNvPr id="36" name="図 35">
          <a:extLst>
            <a:ext uri="{FF2B5EF4-FFF2-40B4-BE49-F238E27FC236}">
              <a16:creationId xmlns:a16="http://schemas.microsoft.com/office/drawing/2014/main" id="{971707F3-BBD6-4F8E-B15C-56AC21DD4E63}"/>
            </a:ext>
          </a:extLst>
        </xdr:cNvPr>
        <xdr:cNvPicPr>
          <a:picLocks noChangeAspect="1"/>
        </xdr:cNvPicPr>
      </xdr:nvPicPr>
      <xdr:blipFill>
        <a:blip xmlns:r="http://schemas.openxmlformats.org/officeDocument/2006/relationships" r:embed="rId6"/>
        <a:stretch>
          <a:fillRect/>
        </a:stretch>
      </xdr:blipFill>
      <xdr:spPr>
        <a:xfrm>
          <a:off x="1771650" y="18030825"/>
          <a:ext cx="2885714" cy="21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24</xdr:row>
      <xdr:rowOff>161926</xdr:rowOff>
    </xdr:from>
    <xdr:to>
      <xdr:col>11</xdr:col>
      <xdr:colOff>28575</xdr:colOff>
      <xdr:row>32</xdr:row>
      <xdr:rowOff>28576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00850" y="6448426"/>
          <a:ext cx="3209925" cy="16954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32</xdr:row>
      <xdr:rowOff>19050</xdr:rowOff>
    </xdr:from>
    <xdr:to>
      <xdr:col>11</xdr:col>
      <xdr:colOff>19050</xdr:colOff>
      <xdr:row>33</xdr:row>
      <xdr:rowOff>114300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791325" y="8134350"/>
          <a:ext cx="3209925" cy="3238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workbookViewId="0">
      <selection activeCell="A18" sqref="A18"/>
    </sheetView>
  </sheetViews>
  <sheetFormatPr defaultRowHeight="13.5" x14ac:dyDescent="0.15"/>
  <cols>
    <col min="1" max="1" width="9" style="105"/>
    <col min="2" max="2" width="11.125" customWidth="1"/>
    <col min="3" max="3" width="55" customWidth="1"/>
  </cols>
  <sheetData>
    <row r="1" spans="1:3" x14ac:dyDescent="0.15">
      <c r="A1" s="105" t="s">
        <v>273</v>
      </c>
      <c r="B1" t="s">
        <v>274</v>
      </c>
    </row>
    <row r="2" spans="1:3" x14ac:dyDescent="0.15">
      <c r="A2" s="105" t="s">
        <v>275</v>
      </c>
      <c r="B2" s="106">
        <v>43951</v>
      </c>
      <c r="C2" t="s">
        <v>276</v>
      </c>
    </row>
    <row r="3" spans="1:3" x14ac:dyDescent="0.15">
      <c r="A3" s="105" t="s">
        <v>277</v>
      </c>
      <c r="B3" s="106">
        <v>43952</v>
      </c>
      <c r="C3" t="s">
        <v>278</v>
      </c>
    </row>
    <row r="4" spans="1:3" x14ac:dyDescent="0.15">
      <c r="C4" t="s">
        <v>279</v>
      </c>
    </row>
    <row r="5" spans="1:3" x14ac:dyDescent="0.15">
      <c r="A5" s="105" t="s">
        <v>284</v>
      </c>
      <c r="B5" s="106">
        <v>43962</v>
      </c>
      <c r="C5" t="s">
        <v>285</v>
      </c>
    </row>
    <row r="6" spans="1:3" x14ac:dyDescent="0.15">
      <c r="C6" t="s">
        <v>302</v>
      </c>
    </row>
    <row r="7" spans="1:3" x14ac:dyDescent="0.15">
      <c r="A7" s="105" t="s">
        <v>304</v>
      </c>
      <c r="B7" s="106">
        <v>43964</v>
      </c>
      <c r="C7" t="s">
        <v>305</v>
      </c>
    </row>
    <row r="8" spans="1:3" x14ac:dyDescent="0.15">
      <c r="A8" s="105" t="s">
        <v>328</v>
      </c>
      <c r="B8" s="106">
        <v>43966</v>
      </c>
      <c r="C8" t="s">
        <v>329</v>
      </c>
    </row>
    <row r="9" spans="1:3" x14ac:dyDescent="0.15">
      <c r="A9" s="105" t="s">
        <v>330</v>
      </c>
      <c r="B9" s="106">
        <v>43969</v>
      </c>
      <c r="C9" t="s">
        <v>331</v>
      </c>
    </row>
    <row r="10" spans="1:3" x14ac:dyDescent="0.15">
      <c r="A10" s="105" t="s">
        <v>332</v>
      </c>
      <c r="B10" s="106">
        <v>43972</v>
      </c>
      <c r="C10" t="s">
        <v>333</v>
      </c>
    </row>
    <row r="11" spans="1:3" x14ac:dyDescent="0.15">
      <c r="A11" s="105" t="s">
        <v>359</v>
      </c>
      <c r="B11" s="106">
        <v>43973</v>
      </c>
      <c r="C11" t="s">
        <v>360</v>
      </c>
    </row>
    <row r="12" spans="1:3" x14ac:dyDescent="0.15">
      <c r="C12" t="s">
        <v>361</v>
      </c>
    </row>
    <row r="13" spans="1:3" x14ac:dyDescent="0.15">
      <c r="A13" s="105" t="s">
        <v>439</v>
      </c>
      <c r="B13" s="106">
        <v>43977</v>
      </c>
      <c r="C13" t="s">
        <v>440</v>
      </c>
    </row>
    <row r="14" spans="1:3" x14ac:dyDescent="0.15">
      <c r="A14" s="105" t="s">
        <v>460</v>
      </c>
      <c r="B14" s="106">
        <v>44179</v>
      </c>
      <c r="C14" t="s">
        <v>457</v>
      </c>
    </row>
    <row r="15" spans="1:3" x14ac:dyDescent="0.15">
      <c r="A15" s="105" t="s">
        <v>470</v>
      </c>
      <c r="B15" s="106">
        <v>44180</v>
      </c>
      <c r="C15" t="s">
        <v>471</v>
      </c>
    </row>
    <row r="16" spans="1:3" x14ac:dyDescent="0.15">
      <c r="C16" t="s">
        <v>472</v>
      </c>
    </row>
    <row r="17" spans="1:3" x14ac:dyDescent="0.15">
      <c r="A17" s="105" t="s">
        <v>473</v>
      </c>
      <c r="B17" s="106">
        <v>44183</v>
      </c>
      <c r="C17" t="s">
        <v>474</v>
      </c>
    </row>
    <row r="18" spans="1:3" x14ac:dyDescent="0.15">
      <c r="A18" s="105" t="s">
        <v>621</v>
      </c>
      <c r="B18" s="106">
        <v>44389</v>
      </c>
      <c r="C18" t="s">
        <v>476</v>
      </c>
    </row>
    <row r="19" spans="1:3" x14ac:dyDescent="0.15">
      <c r="C19" t="s">
        <v>619</v>
      </c>
    </row>
    <row r="20" spans="1:3" x14ac:dyDescent="0.15">
      <c r="C20" t="s">
        <v>620</v>
      </c>
    </row>
  </sheetData>
  <sheetProtection password="EFF8"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R47"/>
  <sheetViews>
    <sheetView showGridLines="0" view="pageBreakPreview" zoomScaleNormal="100" zoomScaleSheetLayoutView="100" workbookViewId="0">
      <selection activeCell="C22" sqref="C22"/>
    </sheetView>
  </sheetViews>
  <sheetFormatPr defaultRowHeight="13.5" x14ac:dyDescent="0.15"/>
  <cols>
    <col min="1" max="18" width="4.875" style="3" customWidth="1"/>
    <col min="19" max="16384" width="9" style="4"/>
  </cols>
  <sheetData>
    <row r="1" spans="1:18" ht="17.45" customHeight="1" x14ac:dyDescent="0.15">
      <c r="B1" s="3" t="s">
        <v>54</v>
      </c>
    </row>
    <row r="2" spans="1:18" ht="17.25" x14ac:dyDescent="0.2">
      <c r="A2" s="5"/>
      <c r="B2" s="329" t="s">
        <v>17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330" t="str">
        <f>IF(認定判定!J2&gt;0,認定判定!J2,"令和　　　年　　　月　　　日")</f>
        <v>令和　　　年　　　月　　　日</v>
      </c>
      <c r="M3" s="330"/>
      <c r="N3" s="330"/>
      <c r="O3" s="330"/>
      <c r="P3" s="330"/>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IF(認定判定!H11="","使用できません","")</f>
        <v>使用できません</v>
      </c>
      <c r="C5" s="332"/>
      <c r="D5" s="332"/>
      <c r="E5" s="332"/>
      <c r="F5" s="332"/>
      <c r="G5" s="332"/>
      <c r="H5" s="332"/>
      <c r="I5" s="8" t="s">
        <v>19</v>
      </c>
      <c r="J5" s="8"/>
      <c r="K5" s="333"/>
      <c r="L5" s="333"/>
      <c r="M5" s="333"/>
      <c r="N5" s="333"/>
      <c r="O5" s="333"/>
      <c r="P5" s="333"/>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27"/>
      <c r="C8" s="27"/>
      <c r="D8" s="27"/>
      <c r="E8" s="27"/>
      <c r="F8" s="27"/>
      <c r="G8" s="27"/>
      <c r="H8" s="27"/>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22</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338" t="str">
        <f>IF(認定判定!J3&gt;0,認定判定!J3,"　　　　　　　　年　　　月　　　日")</f>
        <v>　　　　　　　　年　　　月　　　日</v>
      </c>
      <c r="M16" s="338"/>
      <c r="N16" s="338"/>
      <c r="O16" s="338"/>
      <c r="P16" s="338"/>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39" t="str">
        <f>IF(認定判定!D8&gt;1,"Ｃ－Ａ’","Ｃ－Ａ")</f>
        <v>Ｃ－Ａ</v>
      </c>
      <c r="E19" s="339"/>
      <c r="F19" s="340" t="s">
        <v>27</v>
      </c>
      <c r="G19" s="340"/>
      <c r="H19" s="8"/>
      <c r="I19" s="12"/>
      <c r="L19" s="13" t="s">
        <v>28</v>
      </c>
      <c r="M19" s="14"/>
      <c r="N19" s="341">
        <f>認定判定!C42</f>
        <v>0</v>
      </c>
      <c r="O19" s="341"/>
      <c r="P19" s="341"/>
      <c r="Q19" s="341"/>
      <c r="R19" s="9"/>
    </row>
    <row r="20" spans="1:18" ht="17.45" customHeight="1" x14ac:dyDescent="0.15">
      <c r="A20" s="7"/>
      <c r="B20" s="8"/>
      <c r="C20" s="8"/>
      <c r="D20" s="342" t="s">
        <v>49</v>
      </c>
      <c r="E20" s="342"/>
      <c r="F20" s="340"/>
      <c r="G20" s="340"/>
      <c r="H20" s="8"/>
      <c r="I20" s="12"/>
      <c r="J20" s="12"/>
      <c r="K20" s="12"/>
      <c r="L20" s="12"/>
      <c r="M20" s="12"/>
      <c r="N20" s="12"/>
      <c r="O20" s="12"/>
      <c r="P20" s="12"/>
      <c r="Q20" s="12"/>
      <c r="R20" s="9"/>
    </row>
    <row r="21" spans="1:18" ht="17.45" customHeight="1" x14ac:dyDescent="0.15">
      <c r="A21" s="7"/>
      <c r="B21" s="8"/>
      <c r="C21" s="8"/>
      <c r="D21" s="15" t="s">
        <v>30</v>
      </c>
      <c r="E21" s="16"/>
      <c r="F21" s="16"/>
      <c r="G21" s="16"/>
      <c r="H21" s="16"/>
      <c r="I21" s="17"/>
      <c r="J21" s="17"/>
      <c r="K21" s="17"/>
      <c r="L21" s="17"/>
      <c r="M21" s="17"/>
      <c r="N21" s="17"/>
      <c r="O21" s="347">
        <f>認定判定!C31</f>
        <v>0</v>
      </c>
      <c r="P21" s="347"/>
      <c r="Q21" s="18" t="str">
        <f>認定判定!D9</f>
        <v>円</v>
      </c>
      <c r="R21" s="9"/>
    </row>
    <row r="22" spans="1:18" ht="17.45" customHeight="1" x14ac:dyDescent="0.15">
      <c r="A22" s="7"/>
      <c r="B22" s="8"/>
      <c r="C22" s="8"/>
      <c r="D22" s="15" t="str">
        <f>IF(認定判定!D8&gt;1,"Ａ’：災害時の発生における最近"&amp;DBCS(認定判定!D8)&amp;"か月間の売上高等平均","")</f>
        <v/>
      </c>
      <c r="E22" s="16"/>
      <c r="F22" s="16"/>
      <c r="G22" s="16"/>
      <c r="H22" s="16"/>
      <c r="I22" s="17"/>
      <c r="J22" s="17"/>
      <c r="K22" s="17"/>
      <c r="L22" s="17"/>
      <c r="M22" s="17"/>
      <c r="N22" s="17"/>
      <c r="O22" s="383" t="str">
        <f>IF(認定判定!D8&gt;1,認定判定!C33,"")</f>
        <v/>
      </c>
      <c r="P22" s="383"/>
      <c r="Q22" s="36" t="str">
        <f>IF(認定判定!D8&gt;1,認定判定!D9,"")</f>
        <v/>
      </c>
      <c r="R22" s="9"/>
    </row>
    <row r="23" spans="1:18" ht="17.45" customHeight="1" x14ac:dyDescent="0.15">
      <c r="A23" s="7"/>
      <c r="B23" s="8"/>
      <c r="C23" s="8"/>
      <c r="D23" s="15" t="s">
        <v>50</v>
      </c>
      <c r="E23" s="16"/>
      <c r="F23" s="16"/>
      <c r="G23" s="16"/>
      <c r="H23" s="16"/>
      <c r="I23" s="17"/>
      <c r="J23" s="17"/>
      <c r="K23" s="17"/>
      <c r="L23" s="17"/>
      <c r="M23" s="17"/>
      <c r="N23" s="17"/>
      <c r="O23" s="347">
        <f>SUM(認定判定!C29:C30)</f>
        <v>0</v>
      </c>
      <c r="P23" s="347"/>
      <c r="Q23" s="18" t="str">
        <f>認定判定!D9</f>
        <v>円</v>
      </c>
      <c r="R23" s="9"/>
    </row>
    <row r="24" spans="1:18" ht="17.45" customHeight="1" x14ac:dyDescent="0.15">
      <c r="A24" s="7"/>
      <c r="B24" s="8"/>
      <c r="C24" s="8"/>
      <c r="D24" s="15"/>
      <c r="E24" s="16"/>
      <c r="F24" s="16"/>
      <c r="G24" s="16"/>
      <c r="H24" s="16"/>
      <c r="I24" s="17"/>
      <c r="J24" s="17"/>
      <c r="K24" s="17"/>
      <c r="L24" s="17"/>
      <c r="M24" s="17"/>
      <c r="N24" s="17"/>
      <c r="O24" s="85"/>
      <c r="P24" s="85"/>
      <c r="Q24" s="36"/>
      <c r="R24" s="9"/>
    </row>
    <row r="25" spans="1:18" ht="17.45" customHeight="1" x14ac:dyDescent="0.15">
      <c r="A25" s="7"/>
      <c r="B25" s="8"/>
      <c r="C25" s="8"/>
      <c r="D25" s="8" t="s">
        <v>51</v>
      </c>
      <c r="E25" s="8"/>
      <c r="F25" s="8"/>
      <c r="G25" s="8"/>
      <c r="H25" s="8"/>
      <c r="I25" s="12"/>
      <c r="O25" s="347">
        <f>ROUNDDOWN((SUM(認定判定!C29:C31)/3),0)</f>
        <v>0</v>
      </c>
      <c r="P25" s="347"/>
      <c r="Q25" s="18" t="str">
        <f>認定判定!D9</f>
        <v>円</v>
      </c>
      <c r="R25" s="9"/>
    </row>
    <row r="26" spans="1:18" ht="17.45" customHeight="1" x14ac:dyDescent="0.15">
      <c r="A26" s="7"/>
      <c r="B26" s="8"/>
      <c r="C26" s="8"/>
      <c r="D26" s="31"/>
      <c r="E26" s="339" t="s">
        <v>52</v>
      </c>
      <c r="F26" s="339"/>
      <c r="G26" s="31"/>
      <c r="H26" s="31"/>
      <c r="I26" s="349"/>
      <c r="J26" s="349"/>
      <c r="K26" s="12"/>
      <c r="L26" s="33"/>
      <c r="M26" s="33"/>
      <c r="N26" s="34"/>
      <c r="O26" s="34"/>
      <c r="P26" s="34"/>
      <c r="Q26" s="34"/>
      <c r="R26" s="9"/>
    </row>
    <row r="27" spans="1:18" ht="17.45" customHeight="1" x14ac:dyDescent="0.15">
      <c r="A27" s="7"/>
      <c r="B27" s="8"/>
      <c r="C27" s="8"/>
      <c r="D27" s="32"/>
      <c r="E27" s="380" t="s">
        <v>53</v>
      </c>
      <c r="F27" s="381"/>
      <c r="G27" s="32"/>
      <c r="H27" s="32"/>
      <c r="I27" s="349"/>
      <c r="J27" s="349"/>
      <c r="K27" s="12"/>
      <c r="L27" s="12"/>
      <c r="M27" s="12"/>
      <c r="N27" s="12"/>
      <c r="O27" s="12"/>
      <c r="P27" s="12"/>
      <c r="Q27" s="12"/>
      <c r="R27" s="9"/>
    </row>
    <row r="28" spans="1:18" ht="17.45" customHeight="1" x14ac:dyDescent="0.15">
      <c r="A28" s="7"/>
      <c r="B28" s="8"/>
      <c r="C28" s="8"/>
      <c r="D28" s="15"/>
      <c r="E28" s="16"/>
      <c r="F28" s="16"/>
      <c r="G28" s="16"/>
      <c r="H28" s="16"/>
      <c r="I28" s="17"/>
      <c r="J28" s="17"/>
      <c r="K28" s="17"/>
      <c r="L28" s="17"/>
      <c r="M28" s="16"/>
      <c r="N28" s="16"/>
      <c r="O28" s="35"/>
      <c r="P28" s="35"/>
      <c r="Q28" s="17"/>
      <c r="R28" s="9"/>
    </row>
    <row r="29" spans="1:18" ht="17.45" customHeight="1" x14ac:dyDescent="0.15">
      <c r="A29" s="22"/>
      <c r="B29" s="23"/>
      <c r="C29" s="30"/>
      <c r="D29" s="30"/>
      <c r="E29" s="30"/>
      <c r="F29" s="30"/>
      <c r="G29" s="30"/>
      <c r="H29" s="30"/>
      <c r="I29" s="30"/>
      <c r="J29" s="30"/>
      <c r="K29" s="30"/>
      <c r="L29" s="30"/>
      <c r="M29" s="30"/>
      <c r="N29" s="30"/>
      <c r="O29" s="30"/>
      <c r="P29" s="30"/>
      <c r="Q29" s="30"/>
      <c r="R29" s="24"/>
    </row>
    <row r="30" spans="1:18" ht="17.45" customHeight="1" x14ac:dyDescent="0.15">
      <c r="B30" s="3" t="s">
        <v>38</v>
      </c>
    </row>
    <row r="31" spans="1:18" ht="17.45" customHeight="1" x14ac:dyDescent="0.15">
      <c r="B31" s="379" t="s">
        <v>39</v>
      </c>
      <c r="C31" s="382" t="s">
        <v>55</v>
      </c>
      <c r="D31" s="382"/>
      <c r="E31" s="382"/>
      <c r="F31" s="382"/>
      <c r="G31" s="382"/>
      <c r="H31" s="382"/>
      <c r="I31" s="382"/>
      <c r="J31" s="382"/>
      <c r="K31" s="382"/>
      <c r="L31" s="382"/>
      <c r="M31" s="382"/>
      <c r="N31" s="382"/>
      <c r="O31" s="382"/>
      <c r="P31" s="382"/>
      <c r="Q31" s="382"/>
    </row>
    <row r="32" spans="1:18" ht="17.45" customHeight="1" x14ac:dyDescent="0.15">
      <c r="B32" s="379"/>
      <c r="C32" s="382"/>
      <c r="D32" s="382"/>
      <c r="E32" s="382"/>
      <c r="F32" s="382"/>
      <c r="G32" s="382"/>
      <c r="H32" s="382"/>
      <c r="I32" s="382"/>
      <c r="J32" s="382"/>
      <c r="K32" s="382"/>
      <c r="L32" s="382"/>
      <c r="M32" s="382"/>
      <c r="N32" s="382"/>
      <c r="O32" s="382"/>
      <c r="P32" s="382"/>
      <c r="Q32" s="382"/>
    </row>
    <row r="33" spans="2:18" ht="17.45" customHeight="1" x14ac:dyDescent="0.15">
      <c r="B33" s="20" t="s">
        <v>41</v>
      </c>
      <c r="C33" s="20" t="s">
        <v>40</v>
      </c>
      <c r="D33" s="20"/>
      <c r="E33" s="20"/>
      <c r="F33" s="20"/>
      <c r="G33" s="20"/>
      <c r="H33" s="20"/>
      <c r="I33" s="20"/>
      <c r="J33" s="20"/>
      <c r="K33" s="20"/>
      <c r="L33" s="20"/>
      <c r="M33" s="20"/>
      <c r="N33" s="20"/>
      <c r="O33" s="20"/>
      <c r="P33" s="20"/>
      <c r="Q33" s="20"/>
      <c r="R33" s="20"/>
    </row>
    <row r="34" spans="2:18" ht="17.45" customHeight="1" x14ac:dyDescent="0.15">
      <c r="B34" s="3" t="s">
        <v>56</v>
      </c>
      <c r="C34" s="346" t="s">
        <v>42</v>
      </c>
      <c r="D34" s="346"/>
      <c r="E34" s="346"/>
      <c r="F34" s="346"/>
      <c r="G34" s="346"/>
      <c r="H34" s="346"/>
      <c r="I34" s="346"/>
      <c r="J34" s="346"/>
      <c r="K34" s="346"/>
      <c r="L34" s="346"/>
      <c r="M34" s="346"/>
      <c r="N34" s="346"/>
      <c r="O34" s="346"/>
      <c r="P34" s="346"/>
      <c r="Q34" s="346"/>
    </row>
    <row r="35" spans="2:18" ht="17.45" customHeight="1" x14ac:dyDescent="0.15">
      <c r="B35" s="26"/>
      <c r="C35" s="346"/>
      <c r="D35" s="346"/>
      <c r="E35" s="346"/>
      <c r="F35" s="346"/>
      <c r="G35" s="346"/>
      <c r="H35" s="346"/>
      <c r="I35" s="346"/>
      <c r="J35" s="346"/>
      <c r="K35" s="346"/>
      <c r="L35" s="346"/>
      <c r="M35" s="346"/>
      <c r="N35" s="346"/>
      <c r="O35" s="346"/>
      <c r="P35" s="346"/>
      <c r="Q35" s="346"/>
    </row>
    <row r="36" spans="2:18" ht="17.45" customHeight="1" x14ac:dyDescent="0.15">
      <c r="B36" s="26"/>
      <c r="C36" s="26"/>
      <c r="D36" s="26"/>
      <c r="E36" s="26"/>
      <c r="F36" s="26"/>
      <c r="G36" s="26"/>
      <c r="H36" s="26"/>
      <c r="I36" s="26"/>
      <c r="J36" s="26"/>
      <c r="K36" s="26"/>
      <c r="L36" s="26"/>
      <c r="M36" s="26"/>
      <c r="N36" s="26"/>
      <c r="O36" s="26"/>
      <c r="P36" s="26"/>
      <c r="Q36" s="26"/>
    </row>
    <row r="37" spans="2:18" ht="17.45" customHeight="1" x14ac:dyDescent="0.15">
      <c r="C37" s="3" t="str">
        <f>VLOOKUP(認定判定!C5,市町村!A:C,3,FALSE)&amp;""</f>
        <v>番号</v>
      </c>
    </row>
    <row r="38" spans="2:18" ht="17.45" customHeight="1" x14ac:dyDescent="0.15">
      <c r="C38" s="3" t="s">
        <v>43</v>
      </c>
    </row>
    <row r="39" spans="2:18" ht="17.45" customHeight="1" x14ac:dyDescent="0.15">
      <c r="C39" s="3" t="s">
        <v>44</v>
      </c>
    </row>
    <row r="40" spans="2:18" ht="17.45" customHeight="1" x14ac:dyDescent="0.15">
      <c r="G40" s="4"/>
      <c r="H40" s="3" t="str">
        <f>IF(J40&lt;&gt;"","認定者名","")</f>
        <v/>
      </c>
      <c r="J40" s="3" t="str">
        <f>VLOOKUP(認定判定!C5,市町村!A:C,2,FALSE)&amp;""</f>
        <v/>
      </c>
      <c r="K40" s="4"/>
    </row>
    <row r="41" spans="2:18" ht="17.45" customHeight="1" x14ac:dyDescent="0.15"/>
    <row r="42" spans="2:18" ht="17.45" customHeight="1" x14ac:dyDescent="0.15">
      <c r="B42" s="3" t="s">
        <v>45</v>
      </c>
    </row>
    <row r="43" spans="2:18" ht="17.45" customHeight="1" x14ac:dyDescent="0.15"/>
    <row r="44" spans="2:18" ht="17.45" customHeight="1" x14ac:dyDescent="0.15"/>
    <row r="45" spans="2:18" ht="17.45" customHeight="1" x14ac:dyDescent="0.15"/>
    <row r="46" spans="2:18" ht="17.45" customHeight="1" x14ac:dyDescent="0.15"/>
    <row r="47" spans="2:18" ht="17.45" customHeight="1" x14ac:dyDescent="0.15"/>
  </sheetData>
  <sheetProtection password="EFF8" sheet="1" objects="1" scenarios="1"/>
  <mergeCells count="25">
    <mergeCell ref="C34:Q35"/>
    <mergeCell ref="I26:J27"/>
    <mergeCell ref="O21:P21"/>
    <mergeCell ref="O23:P23"/>
    <mergeCell ref="B15:Q15"/>
    <mergeCell ref="L16:P16"/>
    <mergeCell ref="D19:E19"/>
    <mergeCell ref="F19:G20"/>
    <mergeCell ref="N19:Q19"/>
    <mergeCell ref="D20:E20"/>
    <mergeCell ref="B31:B32"/>
    <mergeCell ref="O25:P25"/>
    <mergeCell ref="E26:F26"/>
    <mergeCell ref="E27:F27"/>
    <mergeCell ref="C31:Q32"/>
    <mergeCell ref="O22:P22"/>
    <mergeCell ref="K8:P8"/>
    <mergeCell ref="B10:Q14"/>
    <mergeCell ref="B2:Q2"/>
    <mergeCell ref="L3:P3"/>
    <mergeCell ref="C4:E4"/>
    <mergeCell ref="B5:H7"/>
    <mergeCell ref="K5:P5"/>
    <mergeCell ref="K6:P6"/>
    <mergeCell ref="K7:P7"/>
  </mergeCells>
  <phoneticPr fontId="2"/>
  <conditionalFormatting sqref="B5:H8">
    <cfRule type="cellIs" dxfId="20" priority="5" operator="equal">
      <formula>"利用できません"</formula>
    </cfRule>
  </conditionalFormatting>
  <conditionalFormatting sqref="O22:Q22">
    <cfRule type="notContainsBlanks" dxfId="19"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x14ac:dyDescent="0.15"/>
  <cols>
    <col min="1" max="18" width="4.875" style="3" customWidth="1"/>
    <col min="19" max="16384" width="9" style="4"/>
  </cols>
  <sheetData>
    <row r="1" spans="1:18" ht="17.45" customHeight="1" x14ac:dyDescent="0.15">
      <c r="B1" s="3" t="s">
        <v>60</v>
      </c>
    </row>
    <row r="2" spans="1:18" ht="17.25" x14ac:dyDescent="0.2">
      <c r="A2" s="5"/>
      <c r="B2" s="329" t="s">
        <v>17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330" t="str">
        <f>IF(認定判定!J2&gt;0,認定判定!J2,"令和　　　年　　　月　　　日")</f>
        <v>令和　　　年　　　月　　　日</v>
      </c>
      <c r="M3" s="330"/>
      <c r="N3" s="330"/>
      <c r="O3" s="330"/>
      <c r="P3" s="330"/>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IF(認定判定!H12="","使用できません","")</f>
        <v>使用できません</v>
      </c>
      <c r="C5" s="332"/>
      <c r="D5" s="332"/>
      <c r="E5" s="332"/>
      <c r="F5" s="332"/>
      <c r="G5" s="332"/>
      <c r="H5" s="332"/>
      <c r="I5" s="8" t="s">
        <v>19</v>
      </c>
      <c r="J5" s="8"/>
      <c r="K5" s="333"/>
      <c r="L5" s="333"/>
      <c r="M5" s="333"/>
      <c r="N5" s="333"/>
      <c r="O5" s="333"/>
      <c r="P5" s="333"/>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27"/>
      <c r="C8" s="27"/>
      <c r="D8" s="27"/>
      <c r="E8" s="27"/>
      <c r="F8" s="27"/>
      <c r="G8" s="27"/>
      <c r="H8" s="27"/>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22</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338" t="str">
        <f>IF(認定判定!J3&gt;0,認定判定!J3,"　　　　　　　　年　　　月　　　日")</f>
        <v>　　　　　　　　年　　　月　　　日</v>
      </c>
      <c r="M16" s="338"/>
      <c r="N16" s="338"/>
      <c r="O16" s="338"/>
      <c r="P16" s="338"/>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39" t="s">
        <v>463</v>
      </c>
      <c r="E19" s="339"/>
      <c r="F19" s="340" t="s">
        <v>27</v>
      </c>
      <c r="G19" s="340"/>
      <c r="H19" s="8"/>
      <c r="I19" s="12"/>
      <c r="L19" s="13" t="s">
        <v>28</v>
      </c>
      <c r="M19" s="14"/>
      <c r="N19" s="341">
        <f>認定判定!C43</f>
        <v>0</v>
      </c>
      <c r="O19" s="341"/>
      <c r="P19" s="341"/>
      <c r="Q19" s="341"/>
      <c r="R19" s="9"/>
    </row>
    <row r="20" spans="1:18" ht="17.45" customHeight="1" x14ac:dyDescent="0.15">
      <c r="A20" s="7"/>
      <c r="B20" s="8"/>
      <c r="C20" s="8"/>
      <c r="D20" s="342" t="s">
        <v>29</v>
      </c>
      <c r="E20" s="342"/>
      <c r="F20" s="340"/>
      <c r="G20" s="340"/>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 &amp; IF(認定判定!D8&gt;1,"平均","")</f>
        <v>Ａ：災害等の発生における最近１か月間の売上高等</v>
      </c>
      <c r="E21" s="16"/>
      <c r="F21" s="16"/>
      <c r="G21" s="16"/>
      <c r="H21" s="16"/>
      <c r="I21" s="17"/>
      <c r="J21" s="17"/>
      <c r="K21" s="17"/>
      <c r="L21" s="17"/>
      <c r="M21" s="17"/>
      <c r="N21" s="17"/>
      <c r="O21" s="347">
        <f>認定判定!C33</f>
        <v>0</v>
      </c>
      <c r="P21" s="347"/>
      <c r="Q21" s="18" t="str">
        <f>認定判定!D9</f>
        <v>円</v>
      </c>
      <c r="R21" s="9"/>
    </row>
    <row r="22" spans="1:18" ht="17.45" customHeight="1" x14ac:dyDescent="0.15">
      <c r="A22" s="7"/>
      <c r="B22" s="8"/>
      <c r="C22" s="8"/>
      <c r="D22" s="15" t="s">
        <v>57</v>
      </c>
      <c r="E22" s="16"/>
      <c r="F22" s="16"/>
      <c r="G22" s="16"/>
      <c r="H22" s="16"/>
      <c r="I22" s="17"/>
      <c r="J22" s="17"/>
      <c r="K22" s="17"/>
      <c r="L22" s="17"/>
      <c r="M22" s="17"/>
      <c r="N22" s="17"/>
      <c r="O22" s="347">
        <f>認定判定!C39</f>
        <v>0</v>
      </c>
      <c r="P22" s="347"/>
      <c r="Q22" s="18" t="str">
        <f>認定判定!D9</f>
        <v>円</v>
      </c>
      <c r="R22" s="9"/>
    </row>
    <row r="23" spans="1:18" ht="17.45" customHeight="1" x14ac:dyDescent="0.15">
      <c r="A23" s="7"/>
      <c r="B23" s="8"/>
      <c r="C23" s="8"/>
      <c r="D23" s="15"/>
      <c r="E23" s="16"/>
      <c r="F23" s="16"/>
      <c r="G23" s="16"/>
      <c r="H23" s="16"/>
      <c r="I23" s="227"/>
      <c r="J23" s="227"/>
      <c r="K23" s="227"/>
      <c r="L23" s="227"/>
      <c r="M23" s="227"/>
      <c r="N23" s="227"/>
      <c r="O23" s="35"/>
      <c r="P23" s="35"/>
      <c r="Q23" s="227"/>
      <c r="R23" s="9"/>
    </row>
    <row r="24" spans="1:18" ht="17.45" customHeight="1" x14ac:dyDescent="0.15">
      <c r="A24" s="7"/>
      <c r="B24" s="8"/>
      <c r="C24" s="8" t="s">
        <v>456</v>
      </c>
      <c r="D24" s="8"/>
      <c r="E24" s="8"/>
      <c r="F24" s="8"/>
      <c r="G24" s="8"/>
      <c r="H24" s="8"/>
      <c r="I24" s="12"/>
      <c r="J24" s="12"/>
      <c r="K24" s="12"/>
      <c r="L24" s="12"/>
      <c r="M24" s="12"/>
      <c r="N24" s="12"/>
      <c r="O24" s="12"/>
      <c r="P24" s="12"/>
      <c r="Q24" s="12"/>
      <c r="R24" s="9"/>
    </row>
    <row r="25" spans="1:18" ht="17.45" customHeight="1" x14ac:dyDescent="0.15">
      <c r="A25" s="7"/>
      <c r="B25" s="8"/>
      <c r="C25" s="8"/>
      <c r="D25" s="339" t="s">
        <v>469</v>
      </c>
      <c r="E25" s="339"/>
      <c r="F25" s="339"/>
      <c r="G25" s="339"/>
      <c r="H25" s="339"/>
      <c r="I25" s="349" t="s">
        <v>27</v>
      </c>
      <c r="J25" s="349"/>
      <c r="K25" s="12"/>
      <c r="L25" s="13" t="s">
        <v>28</v>
      </c>
      <c r="M25" s="13"/>
      <c r="N25" s="350">
        <f>認定判定!C48</f>
        <v>0</v>
      </c>
      <c r="O25" s="350"/>
      <c r="P25" s="350"/>
      <c r="Q25" s="350"/>
      <c r="R25" s="9"/>
    </row>
    <row r="26" spans="1:18" ht="17.45" customHeight="1" x14ac:dyDescent="0.15">
      <c r="A26" s="7"/>
      <c r="B26" s="8"/>
      <c r="C26" s="8"/>
      <c r="D26" s="342" t="s">
        <v>59</v>
      </c>
      <c r="E26" s="342"/>
      <c r="F26" s="342"/>
      <c r="G26" s="342"/>
      <c r="H26" s="342"/>
      <c r="I26" s="349"/>
      <c r="J26" s="349"/>
      <c r="K26" s="12"/>
      <c r="L26" s="12"/>
      <c r="M26" s="12"/>
      <c r="N26" s="19"/>
      <c r="O26" s="19"/>
      <c r="P26" s="19"/>
      <c r="Q26" s="12"/>
      <c r="R26" s="9"/>
    </row>
    <row r="27" spans="1:18" ht="17.45" customHeight="1" x14ac:dyDescent="0.15">
      <c r="A27" s="7"/>
      <c r="B27" s="8"/>
      <c r="C27" s="8"/>
      <c r="D27" s="15" t="s">
        <v>467</v>
      </c>
      <c r="E27" s="16"/>
      <c r="F27" s="16"/>
      <c r="G27" s="16"/>
      <c r="H27" s="16"/>
      <c r="I27" s="17"/>
      <c r="J27" s="17"/>
      <c r="K27" s="17"/>
      <c r="L27" s="17"/>
      <c r="M27" s="20"/>
      <c r="N27" s="20"/>
      <c r="O27" s="347">
        <f>認定判定!C34+認定判定!C35</f>
        <v>0</v>
      </c>
      <c r="P27" s="347"/>
      <c r="Q27" s="18" t="str">
        <f>認定判定!D9</f>
        <v>円</v>
      </c>
      <c r="R27" s="9"/>
    </row>
    <row r="28" spans="1:18" ht="17.45" customHeight="1" x14ac:dyDescent="0.15">
      <c r="A28" s="7"/>
      <c r="B28" s="8"/>
      <c r="C28" s="8"/>
      <c r="D28" s="15"/>
      <c r="E28" s="16"/>
      <c r="F28" s="16"/>
      <c r="G28" s="16"/>
      <c r="H28" s="16"/>
      <c r="I28" s="17"/>
      <c r="J28" s="17"/>
      <c r="K28" s="17"/>
      <c r="L28" s="17"/>
      <c r="M28" s="20"/>
      <c r="N28" s="20"/>
      <c r="O28" s="384"/>
      <c r="P28" s="384"/>
      <c r="Q28" s="36"/>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c r="C30" s="8"/>
      <c r="D30" s="8"/>
      <c r="E30" s="8"/>
      <c r="F30" s="8"/>
      <c r="G30" s="8"/>
      <c r="H30" s="8"/>
      <c r="I30" s="8"/>
      <c r="J30" s="8"/>
      <c r="K30" s="8"/>
      <c r="L30" s="8"/>
      <c r="M30" s="8"/>
      <c r="N30" s="8"/>
      <c r="O30" s="8"/>
      <c r="P30" s="8"/>
      <c r="Q30" s="8"/>
      <c r="R30" s="9"/>
    </row>
    <row r="31" spans="1:18" ht="17.45" customHeight="1" x14ac:dyDescent="0.15">
      <c r="A31" s="7"/>
      <c r="B31" s="8"/>
      <c r="C31" s="37"/>
      <c r="D31" s="37"/>
      <c r="E31" s="37"/>
      <c r="F31" s="37"/>
      <c r="G31" s="37"/>
      <c r="H31" s="37"/>
      <c r="I31" s="37"/>
      <c r="J31" s="37"/>
      <c r="K31" s="37"/>
      <c r="L31" s="37"/>
      <c r="M31" s="37"/>
      <c r="N31" s="37"/>
      <c r="O31" s="37"/>
      <c r="P31" s="37"/>
      <c r="Q31" s="37"/>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38</v>
      </c>
    </row>
    <row r="34" spans="2:17" ht="17.45" customHeight="1" x14ac:dyDescent="0.15">
      <c r="B34" s="379" t="s">
        <v>39</v>
      </c>
      <c r="C34" s="382" t="s">
        <v>55</v>
      </c>
      <c r="D34" s="382"/>
      <c r="E34" s="382"/>
      <c r="F34" s="382"/>
      <c r="G34" s="382"/>
      <c r="H34" s="382"/>
      <c r="I34" s="382"/>
      <c r="J34" s="382"/>
      <c r="K34" s="382"/>
      <c r="L34" s="382"/>
      <c r="M34" s="382"/>
      <c r="N34" s="382"/>
      <c r="O34" s="382"/>
      <c r="P34" s="382"/>
      <c r="Q34" s="382"/>
    </row>
    <row r="35" spans="2:17" ht="17.45" customHeight="1" x14ac:dyDescent="0.15">
      <c r="B35" s="379"/>
      <c r="C35" s="382"/>
      <c r="D35" s="382"/>
      <c r="E35" s="382"/>
      <c r="F35" s="382"/>
      <c r="G35" s="382"/>
      <c r="H35" s="382"/>
      <c r="I35" s="382"/>
      <c r="J35" s="382"/>
      <c r="K35" s="382"/>
      <c r="L35" s="382"/>
      <c r="M35" s="382"/>
      <c r="N35" s="382"/>
      <c r="O35" s="382"/>
      <c r="P35" s="382"/>
      <c r="Q35" s="382"/>
    </row>
    <row r="36" spans="2:17" ht="17.45" customHeight="1" x14ac:dyDescent="0.15">
      <c r="B36" s="20" t="s">
        <v>41</v>
      </c>
      <c r="C36" s="20" t="s">
        <v>40</v>
      </c>
      <c r="D36" s="20"/>
      <c r="E36" s="20"/>
      <c r="F36" s="20"/>
      <c r="G36" s="20"/>
      <c r="H36" s="20"/>
      <c r="I36" s="20"/>
      <c r="J36" s="20"/>
      <c r="K36" s="20"/>
      <c r="L36" s="20"/>
      <c r="M36" s="20"/>
      <c r="N36" s="20"/>
      <c r="O36" s="20"/>
      <c r="P36" s="20"/>
      <c r="Q36" s="20"/>
    </row>
    <row r="37" spans="2:17" ht="17.45" customHeight="1" x14ac:dyDescent="0.15">
      <c r="B37" s="3" t="s">
        <v>56</v>
      </c>
      <c r="C37" s="346" t="s">
        <v>42</v>
      </c>
      <c r="D37" s="346"/>
      <c r="E37" s="346"/>
      <c r="F37" s="346"/>
      <c r="G37" s="346"/>
      <c r="H37" s="346"/>
      <c r="I37" s="346"/>
      <c r="J37" s="346"/>
      <c r="K37" s="346"/>
      <c r="L37" s="346"/>
      <c r="M37" s="346"/>
      <c r="N37" s="346"/>
      <c r="O37" s="346"/>
      <c r="P37" s="346"/>
      <c r="Q37" s="346"/>
    </row>
    <row r="38" spans="2:17" ht="17.45" customHeight="1" x14ac:dyDescent="0.15">
      <c r="B38" s="26"/>
      <c r="C38" s="346"/>
      <c r="D38" s="346"/>
      <c r="E38" s="346"/>
      <c r="F38" s="346"/>
      <c r="G38" s="346"/>
      <c r="H38" s="346"/>
      <c r="I38" s="346"/>
      <c r="J38" s="346"/>
      <c r="K38" s="346"/>
      <c r="L38" s="346"/>
      <c r="M38" s="346"/>
      <c r="N38" s="346"/>
      <c r="O38" s="346"/>
      <c r="P38" s="346"/>
      <c r="Q38" s="346"/>
    </row>
    <row r="39" spans="2:17" ht="17.45" customHeight="1" x14ac:dyDescent="0.15">
      <c r="C39" s="3" t="str">
        <f>VLOOKUP(認定判定!C5,市町村!A:C,3,FALSE)&amp;""</f>
        <v>番号</v>
      </c>
    </row>
    <row r="40" spans="2:17" ht="17.45" customHeight="1" x14ac:dyDescent="0.15">
      <c r="C40" s="3" t="s">
        <v>43</v>
      </c>
    </row>
    <row r="41" spans="2:17" ht="17.45" customHeight="1" x14ac:dyDescent="0.15">
      <c r="C41" s="3" t="s">
        <v>44</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45</v>
      </c>
    </row>
    <row r="45" spans="2:17" ht="17.45" customHeight="1" x14ac:dyDescent="0.15"/>
    <row r="46" spans="2:17" ht="17.45" customHeight="1" x14ac:dyDescent="0.15"/>
    <row r="47" spans="2:17" ht="17.45" customHeight="1" x14ac:dyDescent="0.15"/>
  </sheetData>
  <sheetProtection password="EFF8" sheet="1" objects="1" scenarios="1"/>
  <mergeCells count="26">
    <mergeCell ref="O27:P27"/>
    <mergeCell ref="O28:P28"/>
    <mergeCell ref="B34:B35"/>
    <mergeCell ref="C34:Q35"/>
    <mergeCell ref="C37:Q3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s>
  <phoneticPr fontId="2"/>
  <conditionalFormatting sqref="B5:H8">
    <cfRule type="cellIs" dxfId="18" priority="4"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R47"/>
  <sheetViews>
    <sheetView showGridLines="0" view="pageBreakPreview" zoomScale="85" zoomScaleNormal="100" zoomScaleSheetLayoutView="85" workbookViewId="0">
      <selection activeCell="Y31" sqref="Y31"/>
    </sheetView>
  </sheetViews>
  <sheetFormatPr defaultRowHeight="13.5" x14ac:dyDescent="0.15"/>
  <cols>
    <col min="1" max="18" width="4.875" style="3" customWidth="1"/>
    <col min="19" max="16384" width="9" style="4"/>
  </cols>
  <sheetData>
    <row r="1" spans="1:18" ht="17.45" customHeight="1" x14ac:dyDescent="0.15">
      <c r="B1" s="3" t="s">
        <v>263</v>
      </c>
    </row>
    <row r="2" spans="1:18" ht="17.25" x14ac:dyDescent="0.2">
      <c r="A2" s="5"/>
      <c r="B2" s="329" t="s">
        <v>17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330" t="str">
        <f>IF(認定判定!J2&gt;0,認定判定!J2,"令和　　　年　　　月　　　日")</f>
        <v>令和　　　年　　　月　　　日</v>
      </c>
      <c r="M3" s="330"/>
      <c r="N3" s="330"/>
      <c r="O3" s="330"/>
      <c r="P3" s="330"/>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IF(認定判定!H13="","使用できません","")</f>
        <v>使用できません</v>
      </c>
      <c r="C5" s="332"/>
      <c r="D5" s="332"/>
      <c r="E5" s="332"/>
      <c r="F5" s="332"/>
      <c r="G5" s="332"/>
      <c r="H5" s="332"/>
      <c r="I5" s="8" t="s">
        <v>19</v>
      </c>
      <c r="J5" s="8"/>
      <c r="K5" s="334"/>
      <c r="L5" s="334"/>
      <c r="M5" s="334"/>
      <c r="N5" s="334"/>
      <c r="O5" s="334"/>
      <c r="P5" s="334"/>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28"/>
      <c r="C8" s="28"/>
      <c r="D8" s="28"/>
      <c r="E8" s="28"/>
      <c r="F8" s="28"/>
      <c r="G8" s="28"/>
      <c r="H8" s="28"/>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22</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338" t="str">
        <f>IF(認定判定!J3&gt;0,認定判定!J3,"　　　　　　　　年　　　月　　　日")</f>
        <v>　　　　　　　　年　　　月　　　日</v>
      </c>
      <c r="M16" s="338"/>
      <c r="N16" s="338"/>
      <c r="O16" s="338"/>
      <c r="P16" s="338"/>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39" t="s">
        <v>464</v>
      </c>
      <c r="E19" s="339"/>
      <c r="F19" s="340" t="s">
        <v>27</v>
      </c>
      <c r="G19" s="340"/>
      <c r="H19" s="8"/>
      <c r="I19" s="12"/>
      <c r="L19" s="13" t="s">
        <v>28</v>
      </c>
      <c r="M19" s="14"/>
      <c r="N19" s="341">
        <f>認定判定!C44</f>
        <v>0</v>
      </c>
      <c r="O19" s="341"/>
      <c r="P19" s="341"/>
      <c r="Q19" s="341"/>
      <c r="R19" s="9"/>
    </row>
    <row r="20" spans="1:18" ht="17.45" customHeight="1" x14ac:dyDescent="0.15">
      <c r="A20" s="7"/>
      <c r="B20" s="8"/>
      <c r="C20" s="8"/>
      <c r="D20" s="342" t="s">
        <v>49</v>
      </c>
      <c r="E20" s="342"/>
      <c r="F20" s="340"/>
      <c r="G20" s="340"/>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"Ａ：災害等の発生における最近"&amp;DBCS(認定判定!D8)&amp;"か月間の売上高等"&amp; IF(認定判定!D8&gt;1,"平均","")</f>
        <v>Ａ：災害等の発生における最近１か月間の売上高等</v>
      </c>
      <c r="E21" s="16"/>
      <c r="F21" s="16"/>
      <c r="G21" s="16"/>
      <c r="H21" s="16"/>
      <c r="I21" s="17"/>
      <c r="J21" s="17"/>
      <c r="K21" s="17"/>
      <c r="L21" s="17"/>
      <c r="M21" s="17"/>
      <c r="N21" s="17"/>
      <c r="O21" s="347">
        <f>認定判定!C33</f>
        <v>0</v>
      </c>
      <c r="P21" s="347"/>
      <c r="Q21" s="18" t="str">
        <f>認定判定!D9</f>
        <v>円</v>
      </c>
      <c r="R21" s="9"/>
    </row>
    <row r="22" spans="1:18" ht="17.45" customHeight="1" x14ac:dyDescent="0.15">
      <c r="A22" s="7"/>
      <c r="B22" s="8"/>
      <c r="C22" s="8"/>
      <c r="D22" s="15" t="s">
        <v>61</v>
      </c>
      <c r="E22" s="16"/>
      <c r="F22" s="16"/>
      <c r="G22" s="16"/>
      <c r="H22" s="16"/>
      <c r="I22" s="17"/>
      <c r="J22" s="17"/>
      <c r="K22" s="17"/>
      <c r="L22" s="17"/>
      <c r="M22" s="17"/>
      <c r="N22" s="17"/>
      <c r="O22" s="347">
        <f>SUM(認定判定!C37:'認定判定'!C39)</f>
        <v>0</v>
      </c>
      <c r="P22" s="347"/>
      <c r="Q22" s="18" t="str">
        <f>認定判定!D9</f>
        <v>円</v>
      </c>
      <c r="R22" s="9"/>
    </row>
    <row r="23" spans="1:18" ht="17.45" customHeight="1" x14ac:dyDescent="0.15">
      <c r="A23" s="7"/>
      <c r="B23" s="8"/>
      <c r="C23" s="8"/>
      <c r="D23" s="15" t="s">
        <v>62</v>
      </c>
      <c r="E23" s="16"/>
      <c r="F23" s="16"/>
      <c r="G23" s="16"/>
      <c r="H23" s="16"/>
      <c r="I23" s="17"/>
      <c r="J23" s="17"/>
      <c r="K23" s="17"/>
      <c r="L23" s="17"/>
      <c r="M23" s="17"/>
      <c r="N23" s="17"/>
      <c r="O23" s="347">
        <f>ROUNDDOWN((SUM(認定判定!C37:'認定判定'!C39)/3),0)</f>
        <v>0</v>
      </c>
      <c r="P23" s="347"/>
      <c r="Q23" s="18" t="str">
        <f>認定判定!D9</f>
        <v>円</v>
      </c>
      <c r="R23" s="9"/>
    </row>
    <row r="24" spans="1:18" ht="17.45" customHeight="1" x14ac:dyDescent="0.15">
      <c r="A24" s="7"/>
      <c r="B24" s="8"/>
      <c r="C24" s="8"/>
      <c r="D24" s="15"/>
      <c r="E24" s="339" t="s">
        <v>63</v>
      </c>
      <c r="F24" s="339"/>
      <c r="G24" s="16"/>
      <c r="H24" s="16"/>
      <c r="I24" s="17"/>
      <c r="J24" s="17"/>
      <c r="K24" s="17"/>
      <c r="L24" s="17"/>
      <c r="M24" s="17"/>
      <c r="N24" s="17"/>
      <c r="O24" s="44"/>
      <c r="P24" s="44"/>
      <c r="Q24" s="17"/>
      <c r="R24" s="9"/>
    </row>
    <row r="25" spans="1:18" ht="17.45" customHeight="1" x14ac:dyDescent="0.15">
      <c r="A25" s="7"/>
      <c r="B25" s="8"/>
      <c r="C25" s="8"/>
      <c r="D25" s="15"/>
      <c r="E25" s="380" t="s">
        <v>53</v>
      </c>
      <c r="F25" s="381"/>
      <c r="G25" s="16"/>
      <c r="H25" s="16"/>
      <c r="I25" s="17"/>
      <c r="J25" s="17"/>
      <c r="K25" s="17"/>
      <c r="L25" s="17"/>
      <c r="M25" s="17"/>
      <c r="N25" s="17"/>
      <c r="O25" s="44"/>
      <c r="P25" s="44"/>
      <c r="Q25" s="17"/>
      <c r="R25" s="9"/>
    </row>
    <row r="26" spans="1:18" ht="17.45" customHeight="1" x14ac:dyDescent="0.15">
      <c r="A26" s="7"/>
      <c r="B26" s="8"/>
      <c r="C26" s="8"/>
      <c r="D26" s="15"/>
      <c r="E26" s="228"/>
      <c r="F26" s="224"/>
      <c r="G26" s="16"/>
      <c r="H26" s="16"/>
      <c r="I26" s="227"/>
      <c r="J26" s="227"/>
      <c r="K26" s="227"/>
      <c r="L26" s="227"/>
      <c r="M26" s="227"/>
      <c r="N26" s="227"/>
      <c r="O26" s="44"/>
      <c r="P26" s="44"/>
      <c r="Q26" s="227"/>
      <c r="R26" s="9"/>
    </row>
    <row r="27" spans="1:18" ht="17.45" customHeight="1" x14ac:dyDescent="0.15">
      <c r="A27" s="7"/>
      <c r="B27" s="8"/>
      <c r="C27" s="8" t="s">
        <v>456</v>
      </c>
      <c r="D27" s="8"/>
      <c r="E27" s="8"/>
      <c r="F27" s="8"/>
      <c r="G27" s="8"/>
      <c r="H27" s="8"/>
      <c r="I27" s="12"/>
      <c r="J27" s="12"/>
      <c r="K27" s="12"/>
      <c r="L27" s="12"/>
      <c r="M27" s="12"/>
      <c r="N27" s="12"/>
      <c r="O27" s="12"/>
      <c r="P27" s="12"/>
      <c r="Q27" s="12"/>
      <c r="R27" s="9"/>
    </row>
    <row r="28" spans="1:18" ht="17.45" customHeight="1" x14ac:dyDescent="0.15">
      <c r="A28" s="7"/>
      <c r="B28" s="8"/>
      <c r="C28" s="8"/>
      <c r="D28" s="339" t="s">
        <v>465</v>
      </c>
      <c r="E28" s="339"/>
      <c r="F28" s="339"/>
      <c r="G28" s="339"/>
      <c r="H28" s="339"/>
      <c r="I28" s="349" t="s">
        <v>27</v>
      </c>
      <c r="J28" s="349"/>
      <c r="K28" s="12"/>
      <c r="L28" s="13" t="s">
        <v>28</v>
      </c>
      <c r="M28" s="13"/>
      <c r="N28" s="350">
        <f>認定判定!C47</f>
        <v>0</v>
      </c>
      <c r="O28" s="350"/>
      <c r="P28" s="350"/>
      <c r="Q28" s="350"/>
      <c r="R28" s="9"/>
    </row>
    <row r="29" spans="1:18" ht="17.45" customHeight="1" x14ac:dyDescent="0.15">
      <c r="A29" s="7"/>
      <c r="B29" s="8"/>
      <c r="C29" s="8"/>
      <c r="D29" s="342" t="s">
        <v>29</v>
      </c>
      <c r="E29" s="342"/>
      <c r="F29" s="342"/>
      <c r="G29" s="342"/>
      <c r="H29" s="342"/>
      <c r="I29" s="349"/>
      <c r="J29" s="349"/>
      <c r="K29" s="12"/>
      <c r="L29" s="12"/>
      <c r="M29" s="12"/>
      <c r="N29" s="19"/>
      <c r="O29" s="19"/>
      <c r="P29" s="19"/>
      <c r="Q29" s="12"/>
      <c r="R29" s="9"/>
    </row>
    <row r="30" spans="1:18" ht="17.45" customHeight="1" x14ac:dyDescent="0.15">
      <c r="A30" s="7"/>
      <c r="B30" s="8"/>
      <c r="C30" s="8"/>
      <c r="D30" s="15" t="s">
        <v>466</v>
      </c>
      <c r="E30" s="16"/>
      <c r="F30" s="16"/>
      <c r="G30" s="16"/>
      <c r="H30" s="16"/>
      <c r="I30" s="17"/>
      <c r="J30" s="17"/>
      <c r="K30" s="17"/>
      <c r="L30" s="17"/>
      <c r="M30" s="20"/>
      <c r="N30" s="20"/>
      <c r="O30" s="347">
        <f>認定判定!C34+認定判定!C35</f>
        <v>0</v>
      </c>
      <c r="P30" s="347"/>
      <c r="Q30" s="18" t="str">
        <f>認定判定!D9</f>
        <v>円</v>
      </c>
      <c r="R30" s="9"/>
    </row>
    <row r="31" spans="1:18" ht="17.45" customHeight="1" x14ac:dyDescent="0.15">
      <c r="A31" s="7"/>
      <c r="B31" s="8"/>
      <c r="C31" s="8"/>
      <c r="D31" s="15"/>
      <c r="E31" s="16"/>
      <c r="F31" s="16"/>
      <c r="G31" s="16"/>
      <c r="H31" s="16"/>
      <c r="I31" s="17"/>
      <c r="J31" s="17"/>
      <c r="K31" s="17"/>
      <c r="L31" s="17"/>
      <c r="M31" s="20"/>
      <c r="N31" s="20"/>
      <c r="O31" s="384"/>
      <c r="P31" s="384"/>
      <c r="Q31" s="36"/>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38</v>
      </c>
    </row>
    <row r="34" spans="2:17" ht="17.45" customHeight="1" x14ac:dyDescent="0.15">
      <c r="B34" s="379" t="s">
        <v>39</v>
      </c>
      <c r="C34" s="382" t="s">
        <v>55</v>
      </c>
      <c r="D34" s="382"/>
      <c r="E34" s="382"/>
      <c r="F34" s="382"/>
      <c r="G34" s="382"/>
      <c r="H34" s="382"/>
      <c r="I34" s="382"/>
      <c r="J34" s="382"/>
      <c r="K34" s="382"/>
      <c r="L34" s="382"/>
      <c r="M34" s="382"/>
      <c r="N34" s="382"/>
      <c r="O34" s="382"/>
      <c r="P34" s="382"/>
      <c r="Q34" s="382"/>
    </row>
    <row r="35" spans="2:17" ht="17.45" customHeight="1" x14ac:dyDescent="0.15">
      <c r="B35" s="379"/>
      <c r="C35" s="382"/>
      <c r="D35" s="382"/>
      <c r="E35" s="382"/>
      <c r="F35" s="382"/>
      <c r="G35" s="382"/>
      <c r="H35" s="382"/>
      <c r="I35" s="382"/>
      <c r="J35" s="382"/>
      <c r="K35" s="382"/>
      <c r="L35" s="382"/>
      <c r="M35" s="382"/>
      <c r="N35" s="382"/>
      <c r="O35" s="382"/>
      <c r="P35" s="382"/>
      <c r="Q35" s="382"/>
    </row>
    <row r="36" spans="2:17" ht="17.45" customHeight="1" x14ac:dyDescent="0.15">
      <c r="B36" s="20" t="s">
        <v>41</v>
      </c>
      <c r="C36" s="20" t="s">
        <v>40</v>
      </c>
      <c r="D36" s="20"/>
      <c r="E36" s="20"/>
      <c r="F36" s="20"/>
      <c r="G36" s="20"/>
      <c r="H36" s="20"/>
      <c r="I36" s="20"/>
      <c r="J36" s="20"/>
      <c r="K36" s="20"/>
      <c r="L36" s="20"/>
      <c r="M36" s="20"/>
      <c r="N36" s="20"/>
      <c r="O36" s="20"/>
      <c r="P36" s="20"/>
      <c r="Q36" s="20"/>
    </row>
    <row r="37" spans="2:17" ht="17.45" customHeight="1" x14ac:dyDescent="0.15">
      <c r="B37" s="3" t="s">
        <v>56</v>
      </c>
      <c r="C37" s="346" t="s">
        <v>42</v>
      </c>
      <c r="D37" s="346"/>
      <c r="E37" s="346"/>
      <c r="F37" s="346"/>
      <c r="G37" s="346"/>
      <c r="H37" s="346"/>
      <c r="I37" s="346"/>
      <c r="J37" s="346"/>
      <c r="K37" s="346"/>
      <c r="L37" s="346"/>
      <c r="M37" s="346"/>
      <c r="N37" s="346"/>
      <c r="O37" s="346"/>
      <c r="P37" s="346"/>
      <c r="Q37" s="346"/>
    </row>
    <row r="38" spans="2:17" ht="17.45" customHeight="1" x14ac:dyDescent="0.15">
      <c r="B38" s="29"/>
      <c r="C38" s="346"/>
      <c r="D38" s="346"/>
      <c r="E38" s="346"/>
      <c r="F38" s="346"/>
      <c r="G38" s="346"/>
      <c r="H38" s="346"/>
      <c r="I38" s="346"/>
      <c r="J38" s="346"/>
      <c r="K38" s="346"/>
      <c r="L38" s="346"/>
      <c r="M38" s="346"/>
      <c r="N38" s="346"/>
      <c r="O38" s="346"/>
      <c r="P38" s="346"/>
      <c r="Q38" s="346"/>
    </row>
    <row r="39" spans="2:17" ht="17.45" customHeight="1" x14ac:dyDescent="0.15">
      <c r="C39" s="3" t="str">
        <f>VLOOKUP(認定判定!C5,市町村!A:C,3,FALSE)&amp;""</f>
        <v>番号</v>
      </c>
    </row>
    <row r="40" spans="2:17" ht="17.45" customHeight="1" x14ac:dyDescent="0.15">
      <c r="C40" s="3" t="s">
        <v>43</v>
      </c>
    </row>
    <row r="41" spans="2:17" ht="17.45" customHeight="1" x14ac:dyDescent="0.15">
      <c r="C41" s="3" t="s">
        <v>44</v>
      </c>
    </row>
    <row r="42" spans="2:17" ht="17.2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45</v>
      </c>
    </row>
    <row r="45" spans="2:17" ht="17.45" customHeight="1" x14ac:dyDescent="0.15"/>
    <row r="46" spans="2:17" ht="17.45" customHeight="1" x14ac:dyDescent="0.15"/>
    <row r="47" spans="2:17" ht="17.45" customHeight="1" x14ac:dyDescent="0.15"/>
  </sheetData>
  <sheetProtection password="EFF8" sheet="1" objects="1" scenarios="1"/>
  <mergeCells count="29">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 ref="C37:Q38"/>
    <mergeCell ref="O22:P22"/>
    <mergeCell ref="O30:P30"/>
    <mergeCell ref="O31:P31"/>
    <mergeCell ref="O23:P23"/>
    <mergeCell ref="E24:F24"/>
    <mergeCell ref="E25:F25"/>
    <mergeCell ref="O21:P21"/>
    <mergeCell ref="B34:B35"/>
    <mergeCell ref="C34:Q35"/>
    <mergeCell ref="D28:H28"/>
    <mergeCell ref="I28:J29"/>
    <mergeCell ref="N28:Q28"/>
    <mergeCell ref="D29:H29"/>
  </mergeCells>
  <phoneticPr fontId="2"/>
  <conditionalFormatting sqref="B5:H8">
    <cfRule type="cellIs" dxfId="17"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T42"/>
  <sheetViews>
    <sheetView showGridLines="0" view="pageBreakPreview" zoomScale="85" zoomScaleNormal="100" zoomScaleSheetLayoutView="85" workbookViewId="0">
      <selection activeCell="AA31" sqref="AA31"/>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99" t="s">
        <v>66</v>
      </c>
      <c r="B1" s="400"/>
      <c r="C1" s="400"/>
      <c r="D1" s="400"/>
      <c r="E1" s="400"/>
      <c r="F1" s="400"/>
      <c r="G1" s="400"/>
      <c r="H1" s="401"/>
      <c r="I1" s="401"/>
      <c r="J1" s="401"/>
      <c r="K1" s="401"/>
      <c r="L1" s="401"/>
      <c r="M1" s="401"/>
      <c r="N1" s="401"/>
      <c r="O1" s="401"/>
      <c r="P1" s="401"/>
      <c r="Q1" s="401"/>
      <c r="R1" s="401"/>
      <c r="S1" s="401"/>
      <c r="T1" s="396"/>
    </row>
    <row r="2" spans="1:20" ht="21" customHeight="1" thickTop="1" thickBot="1" x14ac:dyDescent="0.2">
      <c r="A2" s="393"/>
      <c r="B2" s="394"/>
      <c r="C2" s="394"/>
      <c r="D2" s="394"/>
      <c r="E2" s="394"/>
      <c r="F2" s="394"/>
      <c r="G2" s="395"/>
      <c r="H2" s="396"/>
      <c r="I2" s="397"/>
      <c r="J2" s="397"/>
      <c r="K2" s="397"/>
      <c r="L2" s="397"/>
      <c r="M2" s="397"/>
      <c r="N2" s="397"/>
      <c r="O2" s="397"/>
      <c r="P2" s="397"/>
      <c r="Q2" s="397"/>
      <c r="R2" s="397"/>
      <c r="S2" s="397"/>
      <c r="T2" s="397"/>
    </row>
    <row r="3" spans="1:20" ht="21" customHeight="1" thickTop="1" x14ac:dyDescent="0.15">
      <c r="A3" s="398"/>
      <c r="B3" s="398"/>
      <c r="C3" s="398"/>
      <c r="D3" s="398"/>
      <c r="E3" s="398"/>
      <c r="F3" s="398"/>
      <c r="G3" s="398"/>
      <c r="H3" s="397"/>
      <c r="I3" s="397"/>
      <c r="J3" s="397"/>
      <c r="K3" s="397"/>
      <c r="L3" s="397"/>
      <c r="M3" s="397"/>
      <c r="N3" s="397"/>
      <c r="O3" s="397"/>
      <c r="P3" s="397"/>
      <c r="Q3" s="397"/>
      <c r="R3" s="397"/>
      <c r="S3" s="397"/>
      <c r="T3" s="397"/>
    </row>
    <row r="4" spans="1:20" ht="17.45" customHeight="1" x14ac:dyDescent="0.15">
      <c r="A4" s="3" t="s">
        <v>65</v>
      </c>
    </row>
    <row r="5" spans="1:20" ht="17.25" x14ac:dyDescent="0.2">
      <c r="A5" s="5"/>
      <c r="B5" s="329" t="s">
        <v>67</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IF(認定判定!H14="","使用できません","")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42"/>
      <c r="D12" s="42"/>
      <c r="E12" s="42"/>
      <c r="F12" s="42"/>
      <c r="G12" s="42"/>
      <c r="H12" s="42"/>
      <c r="I12" s="42"/>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私は、表に記載する業を営んでいるが、下記のとおり、"&amp;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thickBot="1" x14ac:dyDescent="0.2">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x14ac:dyDescent="0.2">
      <c r="A17" s="7"/>
      <c r="B17" s="402" t="str">
        <f>認定判定!G27</f>
        <v>　　　　　　　　　　　　　　　　　　業</v>
      </c>
      <c r="C17" s="403"/>
      <c r="D17" s="403"/>
      <c r="E17" s="403"/>
      <c r="F17" s="403"/>
      <c r="G17" s="404"/>
      <c r="H17" s="405" t="str">
        <f>認定判定!G28</f>
        <v/>
      </c>
      <c r="I17" s="406"/>
      <c r="J17" s="406"/>
      <c r="K17" s="406"/>
      <c r="L17" s="406"/>
      <c r="M17" s="406"/>
      <c r="N17" s="406" t="str">
        <f>認定判定!G29</f>
        <v/>
      </c>
      <c r="O17" s="406"/>
      <c r="P17" s="406"/>
      <c r="Q17" s="406"/>
      <c r="R17" s="406"/>
      <c r="S17" s="406"/>
      <c r="T17" s="9"/>
    </row>
    <row r="18" spans="1:20" ht="17.45" customHeight="1" thickTop="1" x14ac:dyDescent="0.15">
      <c r="A18" s="7"/>
      <c r="B18" s="407" t="str">
        <f>認定判定!G30</f>
        <v/>
      </c>
      <c r="C18" s="407"/>
      <c r="D18" s="407"/>
      <c r="E18" s="407"/>
      <c r="F18" s="407"/>
      <c r="G18" s="407"/>
      <c r="H18" s="406" t="str">
        <f>認定判定!G31</f>
        <v/>
      </c>
      <c r="I18" s="406"/>
      <c r="J18" s="406"/>
      <c r="K18" s="406"/>
      <c r="L18" s="406"/>
      <c r="M18" s="406"/>
      <c r="N18" s="406" t="str">
        <f>認定判定!G32</f>
        <v/>
      </c>
      <c r="O18" s="406"/>
      <c r="P18" s="406"/>
      <c r="Q18" s="406"/>
      <c r="R18" s="406"/>
      <c r="S18" s="406"/>
      <c r="T18" s="9"/>
    </row>
    <row r="19" spans="1:20" ht="17.45" customHeight="1" x14ac:dyDescent="0.15">
      <c r="A19" s="7"/>
      <c r="B19" s="388" t="s">
        <v>69</v>
      </c>
      <c r="C19" s="388"/>
      <c r="D19" s="388"/>
      <c r="E19" s="388"/>
      <c r="F19" s="388"/>
      <c r="G19" s="388"/>
      <c r="H19" s="388"/>
      <c r="I19" s="388"/>
      <c r="J19" s="388"/>
      <c r="K19" s="388"/>
      <c r="L19" s="388"/>
      <c r="M19" s="388"/>
      <c r="N19" s="388"/>
      <c r="O19" s="388"/>
      <c r="P19" s="388"/>
      <c r="Q19" s="388"/>
      <c r="R19" s="388"/>
      <c r="S19" s="388"/>
      <c r="T19" s="9"/>
    </row>
    <row r="20" spans="1:20" ht="17.45" customHeight="1" x14ac:dyDescent="0.15">
      <c r="A20" s="7"/>
      <c r="B20" s="389"/>
      <c r="C20" s="389"/>
      <c r="D20" s="389"/>
      <c r="E20" s="389"/>
      <c r="F20" s="389"/>
      <c r="G20" s="389"/>
      <c r="H20" s="389"/>
      <c r="I20" s="389"/>
      <c r="J20" s="389"/>
      <c r="K20" s="389"/>
      <c r="L20" s="389"/>
      <c r="M20" s="389"/>
      <c r="N20" s="389"/>
      <c r="O20" s="389"/>
      <c r="P20" s="389"/>
      <c r="Q20" s="389"/>
      <c r="R20" s="389"/>
      <c r="S20" s="389"/>
      <c r="T20" s="9"/>
    </row>
    <row r="21" spans="1:20" ht="17.45" customHeight="1" x14ac:dyDescent="0.15">
      <c r="A21" s="7"/>
      <c r="B21" s="389"/>
      <c r="C21" s="389"/>
      <c r="D21" s="389"/>
      <c r="E21" s="389"/>
      <c r="F21" s="389"/>
      <c r="G21" s="389"/>
      <c r="H21" s="389"/>
      <c r="I21" s="389"/>
      <c r="J21" s="389"/>
      <c r="K21" s="389"/>
      <c r="L21" s="389"/>
      <c r="M21" s="389"/>
      <c r="N21" s="389"/>
      <c r="O21" s="389"/>
      <c r="P21" s="389"/>
      <c r="Q21" s="389"/>
      <c r="R21" s="389"/>
      <c r="S21" s="389"/>
      <c r="T21" s="9"/>
    </row>
    <row r="22" spans="1:20" ht="17.45" customHeight="1" x14ac:dyDescent="0.15">
      <c r="A22" s="7"/>
      <c r="B22" s="8"/>
      <c r="C22" s="337" t="s">
        <v>23</v>
      </c>
      <c r="D22" s="337"/>
      <c r="E22" s="337"/>
      <c r="F22" s="337"/>
      <c r="G22" s="337"/>
      <c r="H22" s="337"/>
      <c r="I22" s="337"/>
      <c r="J22" s="337"/>
      <c r="K22" s="337"/>
      <c r="L22" s="337"/>
      <c r="M22" s="337"/>
      <c r="N22" s="337"/>
      <c r="O22" s="337"/>
      <c r="P22" s="337"/>
      <c r="Q22" s="337"/>
      <c r="R22" s="337"/>
      <c r="S22" s="40"/>
      <c r="T22" s="9"/>
    </row>
    <row r="23" spans="1:20" ht="17.45" customHeight="1" x14ac:dyDescent="0.15">
      <c r="A23" s="7"/>
      <c r="B23" s="8"/>
      <c r="C23" s="8" t="s">
        <v>70</v>
      </c>
      <c r="D23" s="8"/>
      <c r="E23" s="8"/>
      <c r="F23" s="8"/>
      <c r="G23" s="8"/>
      <c r="H23" s="8"/>
      <c r="I23" s="8"/>
      <c r="J23" s="8"/>
      <c r="K23" s="8"/>
      <c r="L23" s="8"/>
      <c r="M23" s="8"/>
      <c r="T23" s="9"/>
    </row>
    <row r="24" spans="1:20" ht="17.45" customHeight="1" x14ac:dyDescent="0.15">
      <c r="A24" s="7"/>
      <c r="B24" s="8"/>
      <c r="C24" s="8"/>
      <c r="D24" s="8"/>
      <c r="E24" s="385" t="s">
        <v>26</v>
      </c>
      <c r="F24" s="385"/>
      <c r="G24" s="386" t="s">
        <v>27</v>
      </c>
      <c r="H24" s="386"/>
      <c r="I24" s="8"/>
      <c r="J24" s="12"/>
      <c r="M24" s="8"/>
      <c r="S24" s="51"/>
      <c r="T24" s="9"/>
    </row>
    <row r="25" spans="1:20" ht="17.45" customHeight="1" x14ac:dyDescent="0.15">
      <c r="A25" s="7"/>
      <c r="B25" s="8"/>
      <c r="C25" s="8"/>
      <c r="D25" s="8"/>
      <c r="E25" s="387" t="s">
        <v>29</v>
      </c>
      <c r="F25" s="387"/>
      <c r="G25" s="386"/>
      <c r="H25" s="386"/>
      <c r="I25" s="8"/>
      <c r="J25" s="12"/>
      <c r="K25" s="12"/>
      <c r="L25" s="390" t="s">
        <v>73</v>
      </c>
      <c r="M25" s="390"/>
      <c r="N25" s="391">
        <f>認定判定!C45</f>
        <v>0</v>
      </c>
      <c r="O25" s="391"/>
      <c r="P25" s="391"/>
      <c r="Q25" s="50"/>
      <c r="R25" s="53"/>
      <c r="S25" s="12"/>
      <c r="T25" s="9"/>
    </row>
    <row r="26" spans="1:20" ht="17.45" customHeight="1" x14ac:dyDescent="0.15">
      <c r="A26" s="7"/>
      <c r="B26" s="8"/>
      <c r="C26" s="8"/>
      <c r="D26" s="8"/>
      <c r="E26" s="16" t="s">
        <v>71</v>
      </c>
      <c r="F26" s="16"/>
      <c r="G26" s="16"/>
      <c r="H26" s="16"/>
      <c r="I26" s="16"/>
      <c r="J26" s="17"/>
      <c r="K26" s="17"/>
      <c r="L26" s="17"/>
      <c r="M26" s="12"/>
      <c r="N26" s="392">
        <f>SUM(認定判定!C29:'認定判定'!C31)</f>
        <v>0</v>
      </c>
      <c r="O26" s="392"/>
      <c r="P26" s="392"/>
      <c r="Q26" s="55" t="str">
        <f>認定判定!D9</f>
        <v>円</v>
      </c>
      <c r="R26" s="12"/>
      <c r="S26" s="17"/>
      <c r="T26" s="9"/>
    </row>
    <row r="27" spans="1:20" ht="17.25" customHeight="1" x14ac:dyDescent="0.15">
      <c r="A27" s="7"/>
      <c r="B27" s="8"/>
      <c r="C27" s="8"/>
      <c r="D27" s="8"/>
      <c r="E27" s="16" t="s">
        <v>72</v>
      </c>
      <c r="F27" s="16"/>
      <c r="G27" s="16"/>
      <c r="H27" s="16"/>
      <c r="I27" s="16"/>
      <c r="J27" s="17"/>
      <c r="K27" s="17"/>
      <c r="L27" s="17"/>
      <c r="M27" s="17"/>
      <c r="N27" s="392">
        <f>SUM(認定判定!C15:'認定判定'!C17)</f>
        <v>0</v>
      </c>
      <c r="O27" s="392"/>
      <c r="P27" s="392"/>
      <c r="Q27" s="55" t="str">
        <f>認定判定!D9</f>
        <v>円</v>
      </c>
      <c r="R27" s="12"/>
      <c r="S27" s="17"/>
      <c r="T27" s="9"/>
    </row>
    <row r="28" spans="1:20" ht="17.45" customHeight="1" x14ac:dyDescent="0.15">
      <c r="A28" s="22"/>
      <c r="B28" s="23"/>
      <c r="C28" s="23"/>
      <c r="D28" s="38"/>
      <c r="E28" s="38"/>
      <c r="F28" s="38"/>
      <c r="G28" s="38"/>
      <c r="H28" s="38"/>
      <c r="I28" s="38"/>
      <c r="J28" s="38"/>
      <c r="K28" s="38"/>
      <c r="L28" s="38"/>
      <c r="M28" s="38"/>
      <c r="N28" s="38"/>
      <c r="O28" s="38"/>
      <c r="P28" s="38"/>
      <c r="Q28" s="38"/>
      <c r="R28" s="38"/>
      <c r="S28" s="38"/>
      <c r="T28" s="24"/>
    </row>
    <row r="29" spans="1:20" ht="17.45" customHeight="1" x14ac:dyDescent="0.15">
      <c r="C29" s="3" t="s">
        <v>38</v>
      </c>
    </row>
    <row r="30" spans="1:20" ht="17.45" customHeight="1" x14ac:dyDescent="0.15">
      <c r="C30" s="3" t="s">
        <v>39</v>
      </c>
      <c r="D30" s="20" t="s">
        <v>40</v>
      </c>
      <c r="E30" s="20"/>
      <c r="F30" s="20"/>
      <c r="G30" s="20"/>
      <c r="H30" s="20"/>
      <c r="I30" s="20"/>
      <c r="J30" s="20"/>
      <c r="K30" s="20"/>
      <c r="L30" s="20"/>
      <c r="M30" s="20"/>
      <c r="N30" s="20"/>
      <c r="O30" s="20"/>
      <c r="P30" s="20"/>
      <c r="Q30" s="20"/>
      <c r="R30" s="20"/>
      <c r="S30" s="43"/>
    </row>
    <row r="31" spans="1:20" ht="17.45" customHeight="1" x14ac:dyDescent="0.15">
      <c r="C31" s="3" t="s">
        <v>41</v>
      </c>
      <c r="D31" s="346" t="s">
        <v>42</v>
      </c>
      <c r="E31" s="346"/>
      <c r="F31" s="346"/>
      <c r="G31" s="346"/>
      <c r="H31" s="346"/>
      <c r="I31" s="346"/>
      <c r="J31" s="346"/>
      <c r="K31" s="346"/>
      <c r="L31" s="346"/>
      <c r="M31" s="346"/>
      <c r="N31" s="346"/>
      <c r="O31" s="346"/>
      <c r="P31" s="346"/>
      <c r="Q31" s="346"/>
      <c r="R31" s="346"/>
      <c r="S31" s="43"/>
    </row>
    <row r="32" spans="1:20" ht="17.45" customHeight="1" x14ac:dyDescent="0.15">
      <c r="C32" s="39"/>
      <c r="D32" s="346"/>
      <c r="E32" s="346"/>
      <c r="F32" s="346"/>
      <c r="G32" s="346"/>
      <c r="H32" s="346"/>
      <c r="I32" s="346"/>
      <c r="J32" s="346"/>
      <c r="K32" s="346"/>
      <c r="L32" s="346"/>
      <c r="M32" s="346"/>
      <c r="N32" s="346"/>
      <c r="O32" s="346"/>
      <c r="P32" s="346"/>
      <c r="Q32" s="346"/>
      <c r="R32" s="346"/>
      <c r="S32" s="20"/>
    </row>
    <row r="33" spans="3:20" ht="17.45" customHeight="1" x14ac:dyDescent="0.15">
      <c r="C33" s="39"/>
      <c r="D33" s="39"/>
      <c r="E33" s="39"/>
      <c r="F33" s="39"/>
      <c r="G33" s="39"/>
      <c r="H33" s="39"/>
      <c r="I33" s="39"/>
      <c r="J33" s="39"/>
      <c r="K33" s="39"/>
      <c r="L33" s="39"/>
      <c r="M33" s="39"/>
      <c r="N33" s="39"/>
      <c r="O33" s="39"/>
      <c r="P33" s="39"/>
      <c r="Q33" s="39"/>
      <c r="R33" s="39"/>
    </row>
    <row r="34" spans="3:20" ht="17.45" customHeight="1" x14ac:dyDescent="0.15">
      <c r="D34" s="3" t="str">
        <f>VLOOKUP(認定判定!C5,市町村!A:C,3,FALSE)&amp;""</f>
        <v>番号</v>
      </c>
    </row>
    <row r="35" spans="3:20" ht="17.45" customHeight="1" x14ac:dyDescent="0.15">
      <c r="D35" s="3" t="s">
        <v>43</v>
      </c>
    </row>
    <row r="36" spans="3:20" ht="17.45" customHeight="1" x14ac:dyDescent="0.15">
      <c r="D36" s="3" t="s">
        <v>44</v>
      </c>
    </row>
    <row r="37" spans="3:20" ht="17.45" customHeight="1" x14ac:dyDescent="0.15">
      <c r="G37" s="4"/>
      <c r="H37" s="3" t="str">
        <f>IF(J37&lt;&gt;"","認定者名","")</f>
        <v/>
      </c>
      <c r="J37" s="3" t="str">
        <f>VLOOKUP(認定判定!C5,市町村!A:C,2,FALSE)&amp;""</f>
        <v/>
      </c>
      <c r="K37" s="4"/>
      <c r="S37" s="4"/>
      <c r="T37" s="4"/>
    </row>
    <row r="38" spans="3:20" ht="17.45" customHeight="1" x14ac:dyDescent="0.15">
      <c r="S38" s="4"/>
      <c r="T38" s="4"/>
    </row>
    <row r="39" spans="3:20" ht="17.45" customHeight="1" x14ac:dyDescent="0.15">
      <c r="C39" s="3" t="s">
        <v>45</v>
      </c>
    </row>
    <row r="40" spans="3:20" ht="17.45" customHeight="1" x14ac:dyDescent="0.15"/>
    <row r="41" spans="3:20" ht="17.45" customHeight="1" x14ac:dyDescent="0.15"/>
    <row r="42" spans="3:20" ht="17.45" customHeight="1" x14ac:dyDescent="0.15"/>
  </sheetData>
  <sheetProtection password="EFF8" sheet="1" objects="1" scenarios="1"/>
  <mergeCells count="32">
    <mergeCell ref="A1:T1"/>
    <mergeCell ref="B17:G17"/>
    <mergeCell ref="H17:M17"/>
    <mergeCell ref="N17:S17"/>
    <mergeCell ref="B18:G18"/>
    <mergeCell ref="H18:M18"/>
    <mergeCell ref="N18:S18"/>
    <mergeCell ref="B14:S15"/>
    <mergeCell ref="B5:S5"/>
    <mergeCell ref="N3:T3"/>
    <mergeCell ref="M7:Q7"/>
    <mergeCell ref="D8:F8"/>
    <mergeCell ref="C9:I11"/>
    <mergeCell ref="L9:Q9"/>
    <mergeCell ref="L10:Q10"/>
    <mergeCell ref="L11:Q11"/>
    <mergeCell ref="A2:G2"/>
    <mergeCell ref="H2:M2"/>
    <mergeCell ref="N2:T2"/>
    <mergeCell ref="A3:G3"/>
    <mergeCell ref="H3:M3"/>
    <mergeCell ref="D31:R32"/>
    <mergeCell ref="L12:Q12"/>
    <mergeCell ref="C22:R22"/>
    <mergeCell ref="E24:F24"/>
    <mergeCell ref="G24:H25"/>
    <mergeCell ref="E25:F25"/>
    <mergeCell ref="B19:S21"/>
    <mergeCell ref="L25:M25"/>
    <mergeCell ref="N25:P25"/>
    <mergeCell ref="N26:P26"/>
    <mergeCell ref="N27:P27"/>
  </mergeCells>
  <phoneticPr fontId="2"/>
  <conditionalFormatting sqref="C9:I12">
    <cfRule type="cellIs" dxfId="1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F39"/>
  <sheetViews>
    <sheetView showGridLines="0" view="pageBreakPreview" zoomScale="80" zoomScaleNormal="100" zoomScaleSheetLayoutView="80" workbookViewId="0">
      <selection activeCell="G12" sqref="G12:Q12"/>
    </sheetView>
  </sheetViews>
  <sheetFormatPr defaultColWidth="2.625" defaultRowHeight="20.100000000000001" customHeight="1" x14ac:dyDescent="0.15"/>
  <cols>
    <col min="1" max="16384" width="2.625" style="65"/>
  </cols>
  <sheetData>
    <row r="1" spans="2:32" ht="20.100000000000001" customHeight="1" x14ac:dyDescent="0.15">
      <c r="B1" s="352" t="s">
        <v>411</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row>
    <row r="3" spans="2:32" ht="20.100000000000001" customHeight="1" x14ac:dyDescent="0.15">
      <c r="B3" s="65" t="s">
        <v>364</v>
      </c>
    </row>
    <row r="4" spans="2:32" ht="20.100000000000001" customHeight="1" x14ac:dyDescent="0.15">
      <c r="B4" s="201"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75" t="s">
        <v>365</v>
      </c>
      <c r="C5" s="375"/>
      <c r="D5" s="375"/>
      <c r="E5" s="375"/>
      <c r="F5" s="375"/>
      <c r="G5" s="375"/>
      <c r="H5" s="375"/>
      <c r="I5" s="375"/>
      <c r="J5" s="375"/>
      <c r="K5" s="375"/>
      <c r="L5" s="375"/>
      <c r="M5" s="375"/>
      <c r="N5" s="375"/>
      <c r="O5" s="375"/>
      <c r="P5" s="375"/>
      <c r="Q5" s="375"/>
      <c r="R5" s="375"/>
      <c r="S5" s="375"/>
      <c r="T5" s="370"/>
      <c r="U5" s="370"/>
      <c r="V5" s="370"/>
      <c r="W5" s="370"/>
      <c r="X5" s="370"/>
      <c r="Y5" s="370"/>
      <c r="Z5" s="370"/>
      <c r="AA5" s="370"/>
      <c r="AB5" s="370"/>
      <c r="AC5" s="370"/>
      <c r="AD5" s="370"/>
      <c r="AE5" s="370"/>
      <c r="AF5" s="65" t="s">
        <v>366</v>
      </c>
    </row>
    <row r="7" spans="2:32" ht="20.100000000000001" customHeight="1" x14ac:dyDescent="0.15">
      <c r="B7" s="65" t="s">
        <v>405</v>
      </c>
    </row>
    <row r="8" spans="2:32" ht="20.100000000000001" customHeight="1" x14ac:dyDescent="0.15">
      <c r="B8" s="65" t="s">
        <v>451</v>
      </c>
    </row>
    <row r="9" spans="2:32" ht="20.100000000000001" customHeight="1" x14ac:dyDescent="0.15">
      <c r="B9" s="422" t="s">
        <v>406</v>
      </c>
      <c r="C9" s="422"/>
      <c r="D9" s="422"/>
      <c r="E9" s="422"/>
      <c r="F9" s="422"/>
      <c r="G9" s="422" t="s">
        <v>407</v>
      </c>
      <c r="H9" s="422"/>
      <c r="I9" s="422"/>
      <c r="J9" s="422"/>
      <c r="K9" s="422"/>
      <c r="L9" s="422"/>
      <c r="M9" s="422"/>
      <c r="N9" s="422"/>
      <c r="O9" s="422"/>
      <c r="P9" s="422"/>
      <c r="Q9" s="422"/>
      <c r="R9" s="422" t="s">
        <v>408</v>
      </c>
      <c r="S9" s="422"/>
      <c r="T9" s="422"/>
      <c r="U9" s="422"/>
      <c r="V9" s="422"/>
      <c r="W9" s="422"/>
      <c r="X9" s="422"/>
      <c r="Y9" s="422"/>
      <c r="Z9" s="422"/>
      <c r="AA9" s="422"/>
      <c r="AB9" s="423"/>
      <c r="AC9" s="184"/>
      <c r="AD9" s="422" t="s">
        <v>409</v>
      </c>
      <c r="AE9" s="422"/>
      <c r="AF9" s="422"/>
    </row>
    <row r="10" spans="2:32" ht="20.100000000000001" customHeight="1" x14ac:dyDescent="0.15">
      <c r="B10" s="424" t="str">
        <f>IF(認定判定!F27&lt;&gt;"",認定判定!F27,"")</f>
        <v/>
      </c>
      <c r="C10" s="424"/>
      <c r="D10" s="424"/>
      <c r="E10" s="424"/>
      <c r="F10" s="424"/>
      <c r="G10" s="362" t="str">
        <f>認定判定!G27</f>
        <v>　　　　　　　　　　　　　　　　　　業</v>
      </c>
      <c r="H10" s="363"/>
      <c r="I10" s="363"/>
      <c r="J10" s="363"/>
      <c r="K10" s="363"/>
      <c r="L10" s="363"/>
      <c r="M10" s="363"/>
      <c r="N10" s="363"/>
      <c r="O10" s="363"/>
      <c r="P10" s="363"/>
      <c r="Q10" s="364"/>
      <c r="R10" s="409">
        <f>認定判定!J27</f>
        <v>0</v>
      </c>
      <c r="S10" s="410"/>
      <c r="T10" s="410"/>
      <c r="U10" s="410"/>
      <c r="V10" s="410"/>
      <c r="W10" s="410"/>
      <c r="X10" s="410"/>
      <c r="Y10" s="410"/>
      <c r="Z10" s="410"/>
      <c r="AA10" s="410"/>
      <c r="AB10" s="410"/>
      <c r="AC10" s="185" t="s">
        <v>369</v>
      </c>
      <c r="AD10" s="411">
        <f>IF(R14&gt;0,(R10/R14*100),0)</f>
        <v>0</v>
      </c>
      <c r="AE10" s="412"/>
      <c r="AF10" s="413"/>
    </row>
    <row r="11" spans="2:32" ht="20.100000000000001" customHeight="1" x14ac:dyDescent="0.15">
      <c r="B11" s="424" t="str">
        <f>IF(認定判定!F28&lt;&gt;"",認定判定!F28,"")</f>
        <v/>
      </c>
      <c r="C11" s="424"/>
      <c r="D11" s="424"/>
      <c r="E11" s="424"/>
      <c r="F11" s="424"/>
      <c r="G11" s="425" t="str">
        <f>認定判定!G28</f>
        <v/>
      </c>
      <c r="H11" s="425"/>
      <c r="I11" s="425"/>
      <c r="J11" s="425"/>
      <c r="K11" s="425"/>
      <c r="L11" s="425"/>
      <c r="M11" s="425"/>
      <c r="N11" s="425"/>
      <c r="O11" s="425"/>
      <c r="P11" s="425"/>
      <c r="Q11" s="425"/>
      <c r="R11" s="409">
        <f>認定判定!J28</f>
        <v>0</v>
      </c>
      <c r="S11" s="410"/>
      <c r="T11" s="410"/>
      <c r="U11" s="410"/>
      <c r="V11" s="410"/>
      <c r="W11" s="410"/>
      <c r="X11" s="410"/>
      <c r="Y11" s="410"/>
      <c r="Z11" s="410"/>
      <c r="AA11" s="410"/>
      <c r="AB11" s="410"/>
      <c r="AC11" s="185" t="s">
        <v>369</v>
      </c>
      <c r="AD11" s="411">
        <f>IF(R14&gt;0,(R11/R14*100),0)</f>
        <v>0</v>
      </c>
      <c r="AE11" s="412"/>
      <c r="AF11" s="413"/>
    </row>
    <row r="12" spans="2:32" ht="20.100000000000001" customHeight="1" x14ac:dyDescent="0.15">
      <c r="B12" s="424" t="str">
        <f>IF(認定判定!F29&lt;&gt;"",認定判定!F29,"")</f>
        <v/>
      </c>
      <c r="C12" s="424"/>
      <c r="D12" s="424"/>
      <c r="E12" s="424"/>
      <c r="F12" s="424"/>
      <c r="G12" s="425" t="str">
        <f>認定判定!G29</f>
        <v/>
      </c>
      <c r="H12" s="425"/>
      <c r="I12" s="425"/>
      <c r="J12" s="425"/>
      <c r="K12" s="425"/>
      <c r="L12" s="425"/>
      <c r="M12" s="425"/>
      <c r="N12" s="425"/>
      <c r="O12" s="425"/>
      <c r="P12" s="425"/>
      <c r="Q12" s="425"/>
      <c r="R12" s="409">
        <f>認定判定!J29</f>
        <v>0</v>
      </c>
      <c r="S12" s="410"/>
      <c r="T12" s="410"/>
      <c r="U12" s="410"/>
      <c r="V12" s="410"/>
      <c r="W12" s="410"/>
      <c r="X12" s="410"/>
      <c r="Y12" s="410"/>
      <c r="Z12" s="410"/>
      <c r="AA12" s="410"/>
      <c r="AB12" s="410"/>
      <c r="AC12" s="185" t="s">
        <v>369</v>
      </c>
      <c r="AD12" s="411">
        <f>IF(R14&gt;0,(R12/R14*100),0)</f>
        <v>0</v>
      </c>
      <c r="AE12" s="412"/>
      <c r="AF12" s="413"/>
    </row>
    <row r="13" spans="2:32" ht="20.100000000000001" customHeight="1" x14ac:dyDescent="0.15">
      <c r="B13" s="424" t="str">
        <f>IF(認定判定!F30&lt;&gt;"",認定判定!F30,"")</f>
        <v/>
      </c>
      <c r="C13" s="424"/>
      <c r="D13" s="424"/>
      <c r="E13" s="424"/>
      <c r="F13" s="424"/>
      <c r="G13" s="425" t="str">
        <f>認定判定!G30</f>
        <v/>
      </c>
      <c r="H13" s="425"/>
      <c r="I13" s="425"/>
      <c r="J13" s="425"/>
      <c r="K13" s="425"/>
      <c r="L13" s="425"/>
      <c r="M13" s="425"/>
      <c r="N13" s="425"/>
      <c r="O13" s="425"/>
      <c r="P13" s="425"/>
      <c r="Q13" s="425"/>
      <c r="R13" s="409">
        <f>認定判定!J30</f>
        <v>0</v>
      </c>
      <c r="S13" s="410"/>
      <c r="T13" s="410"/>
      <c r="U13" s="410"/>
      <c r="V13" s="410"/>
      <c r="W13" s="410"/>
      <c r="X13" s="410"/>
      <c r="Y13" s="410"/>
      <c r="Z13" s="410"/>
      <c r="AA13" s="410"/>
      <c r="AB13" s="410"/>
      <c r="AC13" s="185" t="s">
        <v>369</v>
      </c>
      <c r="AD13" s="411">
        <f>IF(R14&gt;0,(R13/R14*100),0)</f>
        <v>0</v>
      </c>
      <c r="AE13" s="412"/>
      <c r="AF13" s="413"/>
    </row>
    <row r="14" spans="2:32" ht="20.100000000000001" customHeight="1" x14ac:dyDescent="0.15">
      <c r="B14" s="414" t="s">
        <v>410</v>
      </c>
      <c r="C14" s="415"/>
      <c r="D14" s="415"/>
      <c r="E14" s="415"/>
      <c r="F14" s="415"/>
      <c r="G14" s="415"/>
      <c r="H14" s="415"/>
      <c r="I14" s="415"/>
      <c r="J14" s="415"/>
      <c r="K14" s="415"/>
      <c r="L14" s="415"/>
      <c r="M14" s="415"/>
      <c r="N14" s="415"/>
      <c r="O14" s="415"/>
      <c r="P14" s="415"/>
      <c r="Q14" s="416"/>
      <c r="R14" s="409">
        <f>SUM(R10:AB13)</f>
        <v>0</v>
      </c>
      <c r="S14" s="410"/>
      <c r="T14" s="410"/>
      <c r="U14" s="410"/>
      <c r="V14" s="410"/>
      <c r="W14" s="410"/>
      <c r="X14" s="410"/>
      <c r="Y14" s="410"/>
      <c r="Z14" s="410"/>
      <c r="AA14" s="410"/>
      <c r="AB14" s="410"/>
      <c r="AC14" s="185" t="s">
        <v>369</v>
      </c>
      <c r="AD14" s="411">
        <f>SUM(AD10:AF13)</f>
        <v>0</v>
      </c>
      <c r="AE14" s="412"/>
      <c r="AF14" s="413"/>
    </row>
    <row r="15" spans="2:32" ht="20.100000000000001" customHeight="1" x14ac:dyDescent="0.15">
      <c r="B15" s="417" t="s">
        <v>412</v>
      </c>
      <c r="C15" s="417"/>
      <c r="D15" s="418" t="s">
        <v>413</v>
      </c>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row>
    <row r="16" spans="2:32" ht="20.100000000000001" customHeight="1" x14ac:dyDescent="0.15">
      <c r="B16" s="186"/>
      <c r="C16" s="186"/>
      <c r="D16" s="419" t="s">
        <v>424</v>
      </c>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row>
    <row r="17" spans="2:32" ht="20.100000000000001" customHeight="1" x14ac:dyDescent="0.15">
      <c r="B17" s="165"/>
      <c r="C17" s="165"/>
      <c r="D17" s="420" t="s">
        <v>414</v>
      </c>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row>
    <row r="18" spans="2:32" ht="20.100000000000001" customHeight="1" x14ac:dyDescent="0.15">
      <c r="B18" s="421" t="s">
        <v>415</v>
      </c>
      <c r="C18" s="421"/>
      <c r="D18" s="421" t="s">
        <v>425</v>
      </c>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row>
    <row r="19" spans="2:32" ht="20.100000000000001" customHeight="1" x14ac:dyDescent="0.15">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row>
    <row r="20" spans="2:32" ht="20.100000000000001" customHeight="1" x14ac:dyDescent="0.15">
      <c r="B20" s="65" t="s">
        <v>367</v>
      </c>
    </row>
    <row r="21" spans="2:32" ht="20.100000000000001" customHeight="1" x14ac:dyDescent="0.15">
      <c r="B21" s="65" t="s">
        <v>416</v>
      </c>
      <c r="I21" s="374" t="str">
        <f>認定判定!B29</f>
        <v/>
      </c>
      <c r="J21" s="374"/>
      <c r="K21" s="374"/>
      <c r="L21" s="374"/>
      <c r="M21" s="374"/>
      <c r="N21" s="374"/>
      <c r="O21" s="65" t="s">
        <v>378</v>
      </c>
      <c r="P21" s="374" t="str">
        <f>認定判定!B31</f>
        <v/>
      </c>
      <c r="Q21" s="374"/>
      <c r="R21" s="374"/>
      <c r="S21" s="374"/>
      <c r="T21" s="374"/>
      <c r="U21" s="374"/>
      <c r="V21" s="65" t="s">
        <v>368</v>
      </c>
    </row>
    <row r="22" spans="2:32" ht="20.100000000000001" customHeight="1" x14ac:dyDescent="0.15">
      <c r="B22" s="362" t="s">
        <v>417</v>
      </c>
      <c r="C22" s="363"/>
      <c r="D22" s="363"/>
      <c r="E22" s="363"/>
      <c r="F22" s="363"/>
      <c r="G22" s="363"/>
      <c r="H22" s="363"/>
      <c r="I22" s="363"/>
      <c r="J22" s="363"/>
      <c r="K22" s="363"/>
      <c r="L22" s="363"/>
      <c r="M22" s="363"/>
      <c r="N22" s="363"/>
      <c r="O22" s="363"/>
      <c r="P22" s="363"/>
      <c r="Q22" s="364"/>
      <c r="R22" s="365">
        <f>SUM(認定判定!C29:C31)</f>
        <v>0</v>
      </c>
      <c r="S22" s="366"/>
      <c r="T22" s="366"/>
      <c r="U22" s="366"/>
      <c r="V22" s="366"/>
      <c r="W22" s="366"/>
      <c r="X22" s="366"/>
      <c r="Y22" s="366"/>
      <c r="Z22" s="366"/>
      <c r="AA22" s="366"/>
      <c r="AB22" s="366"/>
      <c r="AC22" s="366"/>
      <c r="AD22" s="366"/>
      <c r="AE22" s="366"/>
      <c r="AF22" s="160" t="s">
        <v>369</v>
      </c>
    </row>
    <row r="24" spans="2:32" ht="20.100000000000001" customHeight="1" x14ac:dyDescent="0.15">
      <c r="B24" s="65" t="s">
        <v>418</v>
      </c>
      <c r="M24" s="374" t="str">
        <f>認定判定!B15</f>
        <v/>
      </c>
      <c r="N24" s="374"/>
      <c r="O24" s="374"/>
      <c r="P24" s="374"/>
      <c r="Q24" s="374"/>
      <c r="R24" s="374"/>
      <c r="S24" s="65" t="s">
        <v>378</v>
      </c>
      <c r="T24" s="374" t="str">
        <f>認定判定!B17</f>
        <v/>
      </c>
      <c r="U24" s="374"/>
      <c r="V24" s="374"/>
      <c r="W24" s="374"/>
      <c r="X24" s="374"/>
      <c r="Y24" s="374"/>
      <c r="Z24" s="65" t="s">
        <v>370</v>
      </c>
    </row>
    <row r="25" spans="2:32" ht="20.100000000000001" customHeight="1" x14ac:dyDescent="0.15">
      <c r="B25" s="362" t="s">
        <v>417</v>
      </c>
      <c r="C25" s="363"/>
      <c r="D25" s="363"/>
      <c r="E25" s="363"/>
      <c r="F25" s="363"/>
      <c r="G25" s="363"/>
      <c r="H25" s="363"/>
      <c r="I25" s="363"/>
      <c r="J25" s="363"/>
      <c r="K25" s="363"/>
      <c r="L25" s="363"/>
      <c r="M25" s="363"/>
      <c r="N25" s="363"/>
      <c r="O25" s="363"/>
      <c r="P25" s="363"/>
      <c r="Q25" s="364"/>
      <c r="R25" s="365">
        <f>SUM(認定判定!C15:C17)</f>
        <v>0</v>
      </c>
      <c r="S25" s="366"/>
      <c r="T25" s="366"/>
      <c r="U25" s="366"/>
      <c r="V25" s="366"/>
      <c r="W25" s="366"/>
      <c r="X25" s="366"/>
      <c r="Y25" s="366"/>
      <c r="Z25" s="366"/>
      <c r="AA25" s="366"/>
      <c r="AB25" s="366"/>
      <c r="AC25" s="366"/>
      <c r="AD25" s="366"/>
      <c r="AE25" s="366"/>
      <c r="AF25" s="160" t="s">
        <v>369</v>
      </c>
    </row>
    <row r="27" spans="2:32" ht="20.100000000000001" customHeight="1" x14ac:dyDescent="0.15">
      <c r="B27" s="65" t="s">
        <v>419</v>
      </c>
    </row>
    <row r="29" spans="2:32" ht="20.100000000000001" customHeight="1" x14ac:dyDescent="0.15">
      <c r="B29" s="161" t="s">
        <v>371</v>
      </c>
      <c r="C29" s="161"/>
      <c r="D29" s="355">
        <f>R25</f>
        <v>0</v>
      </c>
      <c r="E29" s="355"/>
      <c r="F29" s="355"/>
      <c r="G29" s="355"/>
      <c r="H29" s="355"/>
      <c r="I29" s="355"/>
      <c r="J29" s="161" t="s">
        <v>369</v>
      </c>
      <c r="K29" s="376" t="s">
        <v>373</v>
      </c>
      <c r="L29" s="376"/>
      <c r="M29" s="161" t="s">
        <v>374</v>
      </c>
      <c r="N29" s="161"/>
      <c r="O29" s="355">
        <f>R22</f>
        <v>0</v>
      </c>
      <c r="P29" s="355"/>
      <c r="Q29" s="355"/>
      <c r="R29" s="355"/>
      <c r="S29" s="355"/>
      <c r="T29" s="355"/>
      <c r="U29" s="161" t="s">
        <v>369</v>
      </c>
      <c r="V29" s="352" t="s">
        <v>375</v>
      </c>
      <c r="W29" s="352"/>
      <c r="X29" s="352"/>
      <c r="Y29" s="352"/>
      <c r="Z29" s="368">
        <f>認定判定!C45</f>
        <v>0</v>
      </c>
      <c r="AA29" s="368"/>
      <c r="AB29" s="368"/>
      <c r="AC29" s="368"/>
      <c r="AD29" s="368"/>
      <c r="AE29" s="352" t="s">
        <v>372</v>
      </c>
      <c r="AF29" s="352"/>
    </row>
    <row r="30" spans="2:32" ht="20.100000000000001" customHeight="1" x14ac:dyDescent="0.15">
      <c r="G30" s="65" t="s">
        <v>371</v>
      </c>
      <c r="I30" s="367">
        <f>R25</f>
        <v>0</v>
      </c>
      <c r="J30" s="367"/>
      <c r="K30" s="367"/>
      <c r="L30" s="367"/>
      <c r="M30" s="367"/>
      <c r="N30" s="367"/>
      <c r="O30" s="65" t="s">
        <v>369</v>
      </c>
      <c r="V30" s="352"/>
      <c r="W30" s="352"/>
      <c r="X30" s="352"/>
      <c r="Y30" s="352"/>
      <c r="Z30" s="368"/>
      <c r="AA30" s="368"/>
      <c r="AB30" s="368"/>
      <c r="AC30" s="368"/>
      <c r="AD30" s="368"/>
      <c r="AE30" s="352"/>
      <c r="AF30" s="352"/>
    </row>
    <row r="31" spans="2:32" ht="20.100000000000001" customHeight="1" x14ac:dyDescent="0.15">
      <c r="Y31" s="65" t="s">
        <v>420</v>
      </c>
    </row>
    <row r="33" spans="2:32" ht="20.100000000000001" customHeight="1" x14ac:dyDescent="0.15">
      <c r="B33" s="356" t="s">
        <v>394</v>
      </c>
      <c r="C33" s="357"/>
      <c r="D33" s="357"/>
      <c r="E33" s="357"/>
      <c r="F33" s="357"/>
      <c r="G33" s="357"/>
      <c r="H33" s="357"/>
      <c r="I33" s="357"/>
      <c r="J33" s="357"/>
      <c r="K33" s="357"/>
      <c r="L33" s="357"/>
      <c r="M33" s="357"/>
      <c r="N33" s="357"/>
      <c r="O33" s="357"/>
      <c r="P33" s="358"/>
      <c r="Q33" s="169"/>
      <c r="R33" s="356" t="s">
        <v>401</v>
      </c>
      <c r="S33" s="357"/>
      <c r="T33" s="357"/>
      <c r="U33" s="357"/>
      <c r="V33" s="357"/>
      <c r="W33" s="357"/>
      <c r="X33" s="357"/>
      <c r="Y33" s="357"/>
      <c r="Z33" s="357"/>
      <c r="AA33" s="357"/>
      <c r="AB33" s="357"/>
      <c r="AC33" s="357"/>
      <c r="AD33" s="357"/>
      <c r="AE33" s="357"/>
      <c r="AF33" s="358"/>
    </row>
    <row r="34" spans="2:32" ht="20.100000000000001" customHeight="1" x14ac:dyDescent="0.15">
      <c r="B34" s="359" t="s">
        <v>395</v>
      </c>
      <c r="C34" s="360"/>
      <c r="D34" s="360"/>
      <c r="E34" s="360"/>
      <c r="F34" s="360"/>
      <c r="G34" s="360"/>
      <c r="H34" s="360"/>
      <c r="I34" s="360"/>
      <c r="J34" s="360"/>
      <c r="K34" s="360"/>
      <c r="L34" s="360"/>
      <c r="M34" s="360"/>
      <c r="N34" s="360"/>
      <c r="O34" s="360"/>
      <c r="P34" s="361"/>
      <c r="Q34" s="169"/>
      <c r="R34" s="354"/>
      <c r="S34" s="353"/>
      <c r="T34" s="353"/>
      <c r="U34" s="353"/>
      <c r="V34" s="174" t="s">
        <v>396</v>
      </c>
      <c r="W34" s="353"/>
      <c r="X34" s="353"/>
      <c r="Y34" s="174" t="s">
        <v>397</v>
      </c>
      <c r="Z34" s="353"/>
      <c r="AA34" s="353"/>
      <c r="AB34" s="174" t="s">
        <v>398</v>
      </c>
      <c r="AC34" s="174"/>
      <c r="AD34" s="174"/>
      <c r="AE34" s="174"/>
      <c r="AF34" s="175"/>
    </row>
    <row r="35" spans="2:32" ht="20.100000000000001" customHeight="1" x14ac:dyDescent="0.15">
      <c r="B35" s="354"/>
      <c r="C35" s="353"/>
      <c r="D35" s="353"/>
      <c r="E35" s="353"/>
      <c r="F35" s="171" t="s">
        <v>396</v>
      </c>
      <c r="G35" s="353"/>
      <c r="H35" s="353"/>
      <c r="I35" s="171" t="s">
        <v>397</v>
      </c>
      <c r="J35" s="353"/>
      <c r="K35" s="353"/>
      <c r="L35" s="171" t="s">
        <v>398</v>
      </c>
      <c r="M35" s="171"/>
      <c r="N35" s="171"/>
      <c r="O35" s="171"/>
      <c r="P35" s="172"/>
      <c r="Q35" s="169"/>
      <c r="R35" s="176" t="s">
        <v>402</v>
      </c>
      <c r="S35" s="174"/>
      <c r="T35" s="174"/>
      <c r="U35" s="174"/>
      <c r="V35" s="174"/>
      <c r="W35" s="174"/>
      <c r="X35" s="174"/>
      <c r="Y35" s="174"/>
      <c r="Z35" s="174"/>
      <c r="AA35" s="174"/>
      <c r="AB35" s="174"/>
      <c r="AC35" s="174"/>
      <c r="AD35" s="174"/>
      <c r="AE35" s="174"/>
      <c r="AF35" s="175"/>
    </row>
    <row r="36" spans="2:32" ht="20.100000000000001" customHeight="1" x14ac:dyDescent="0.15">
      <c r="B36" s="170" t="s">
        <v>399</v>
      </c>
      <c r="C36" s="171"/>
      <c r="D36" s="171"/>
      <c r="E36" s="171"/>
      <c r="F36" s="171"/>
      <c r="G36" s="171"/>
      <c r="H36" s="171"/>
      <c r="I36" s="171"/>
      <c r="J36" s="171"/>
      <c r="K36" s="171"/>
      <c r="L36" s="171"/>
      <c r="M36" s="171"/>
      <c r="N36" s="171"/>
      <c r="O36" s="171"/>
      <c r="P36" s="172"/>
      <c r="Q36" s="169"/>
      <c r="R36" s="180"/>
      <c r="S36" s="353"/>
      <c r="T36" s="353"/>
      <c r="U36" s="353"/>
      <c r="V36" s="353"/>
      <c r="W36" s="353"/>
      <c r="X36" s="353"/>
      <c r="Y36" s="353"/>
      <c r="Z36" s="353"/>
      <c r="AA36" s="353"/>
      <c r="AB36" s="353"/>
      <c r="AC36" s="353"/>
      <c r="AD36" s="353"/>
      <c r="AE36" s="181"/>
      <c r="AF36" s="175"/>
    </row>
    <row r="37" spans="2:32" ht="20.100000000000001" customHeight="1" x14ac:dyDescent="0.15">
      <c r="B37" s="180"/>
      <c r="C37" s="353"/>
      <c r="D37" s="353"/>
      <c r="E37" s="353"/>
      <c r="F37" s="353"/>
      <c r="G37" s="353"/>
      <c r="H37" s="353"/>
      <c r="I37" s="353"/>
      <c r="J37" s="353"/>
      <c r="K37" s="353"/>
      <c r="L37" s="353"/>
      <c r="M37" s="353"/>
      <c r="N37" s="353"/>
      <c r="O37" s="181"/>
      <c r="P37" s="172"/>
      <c r="Q37" s="169"/>
      <c r="R37" s="180"/>
      <c r="S37" s="353"/>
      <c r="T37" s="353"/>
      <c r="U37" s="353"/>
      <c r="V37" s="353"/>
      <c r="W37" s="353"/>
      <c r="X37" s="353"/>
      <c r="Y37" s="353"/>
      <c r="Z37" s="353"/>
      <c r="AA37" s="353"/>
      <c r="AB37" s="353"/>
      <c r="AC37" s="353"/>
      <c r="AD37" s="353"/>
      <c r="AE37" s="181"/>
      <c r="AF37" s="175"/>
    </row>
    <row r="38" spans="2:32" ht="20.100000000000001" customHeight="1" x14ac:dyDescent="0.15">
      <c r="B38" s="180"/>
      <c r="C38" s="353"/>
      <c r="D38" s="353"/>
      <c r="E38" s="353"/>
      <c r="F38" s="353"/>
      <c r="G38" s="353"/>
      <c r="H38" s="353"/>
      <c r="I38" s="353"/>
      <c r="J38" s="353"/>
      <c r="K38" s="353"/>
      <c r="L38" s="353"/>
      <c r="M38" s="353"/>
      <c r="N38" s="353"/>
      <c r="O38" s="181"/>
      <c r="P38" s="172"/>
      <c r="Q38" s="169"/>
      <c r="R38" s="180"/>
      <c r="S38" s="353"/>
      <c r="T38" s="353"/>
      <c r="U38" s="353"/>
      <c r="V38" s="353"/>
      <c r="W38" s="353"/>
      <c r="X38" s="353"/>
      <c r="Y38" s="353"/>
      <c r="Z38" s="353"/>
      <c r="AA38" s="353"/>
      <c r="AB38" s="353"/>
      <c r="AC38" s="353"/>
      <c r="AD38" s="353"/>
      <c r="AE38" s="181" t="s">
        <v>400</v>
      </c>
      <c r="AF38" s="175"/>
    </row>
    <row r="39" spans="2:32" ht="20.100000000000001" customHeight="1" x14ac:dyDescent="0.15">
      <c r="B39" s="182"/>
      <c r="C39" s="369"/>
      <c r="D39" s="369"/>
      <c r="E39" s="369"/>
      <c r="F39" s="369"/>
      <c r="G39" s="369"/>
      <c r="H39" s="369"/>
      <c r="I39" s="369"/>
      <c r="J39" s="369"/>
      <c r="K39" s="369"/>
      <c r="L39" s="369"/>
      <c r="M39" s="369"/>
      <c r="N39" s="369"/>
      <c r="O39" s="183" t="s">
        <v>400</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58">
    <mergeCell ref="B1:AF1"/>
    <mergeCell ref="B5:S5"/>
    <mergeCell ref="T5:AE5"/>
    <mergeCell ref="B22:Q22"/>
    <mergeCell ref="R22:AE22"/>
    <mergeCell ref="AD9:AF9"/>
    <mergeCell ref="AD10:AF10"/>
    <mergeCell ref="R10:AB10"/>
    <mergeCell ref="G10:Q10"/>
    <mergeCell ref="B12:F12"/>
    <mergeCell ref="G12:Q12"/>
    <mergeCell ref="R12:AB12"/>
    <mergeCell ref="AD12:AF12"/>
    <mergeCell ref="B10:F10"/>
    <mergeCell ref="B11:F11"/>
    <mergeCell ref="G11:Q11"/>
    <mergeCell ref="B34:P34"/>
    <mergeCell ref="R34:U34"/>
    <mergeCell ref="W34:X34"/>
    <mergeCell ref="Z34:AA34"/>
    <mergeCell ref="D29:I29"/>
    <mergeCell ref="K29:L29"/>
    <mergeCell ref="O29:T29"/>
    <mergeCell ref="V29:Y30"/>
    <mergeCell ref="Z29:AD30"/>
    <mergeCell ref="I30:N30"/>
    <mergeCell ref="B9:F9"/>
    <mergeCell ref="G9:Q9"/>
    <mergeCell ref="R9:AB9"/>
    <mergeCell ref="B33:P33"/>
    <mergeCell ref="R33:AF33"/>
    <mergeCell ref="AE29:AF30"/>
    <mergeCell ref="R11:AB11"/>
    <mergeCell ref="AD11:AF11"/>
    <mergeCell ref="B13:F13"/>
    <mergeCell ref="G13:Q13"/>
    <mergeCell ref="R13:AB13"/>
    <mergeCell ref="AD13:AF13"/>
    <mergeCell ref="M24:R24"/>
    <mergeCell ref="T24:Y24"/>
    <mergeCell ref="B25:Q25"/>
    <mergeCell ref="R25:AE25"/>
    <mergeCell ref="B35:E35"/>
    <mergeCell ref="G35:H35"/>
    <mergeCell ref="J35:K35"/>
    <mergeCell ref="S36:AD38"/>
    <mergeCell ref="C37:N39"/>
    <mergeCell ref="R14:AB14"/>
    <mergeCell ref="AD14:AF14"/>
    <mergeCell ref="B14:Q14"/>
    <mergeCell ref="I21:N21"/>
    <mergeCell ref="P21:U21"/>
    <mergeCell ref="B15:C15"/>
    <mergeCell ref="D15:AF15"/>
    <mergeCell ref="D16:AF16"/>
    <mergeCell ref="D17:AF17"/>
    <mergeCell ref="B18:C18"/>
    <mergeCell ref="D18:AF18"/>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T41"/>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35"/>
      <c r="O1" s="135"/>
      <c r="P1" s="135"/>
      <c r="Q1" s="135"/>
      <c r="R1" s="135"/>
      <c r="S1" s="135"/>
      <c r="T1" s="135"/>
    </row>
    <row r="2" spans="1:20" ht="21" customHeight="1" x14ac:dyDescent="0.15">
      <c r="A2" s="337"/>
      <c r="B2" s="337"/>
      <c r="C2" s="337"/>
      <c r="D2" s="337"/>
      <c r="E2" s="337"/>
      <c r="F2" s="337"/>
      <c r="G2" s="337"/>
      <c r="H2" s="337"/>
      <c r="I2" s="337"/>
      <c r="J2" s="337"/>
      <c r="K2" s="337"/>
      <c r="L2" s="337"/>
      <c r="M2" s="429"/>
      <c r="N2" s="430" t="s">
        <v>66</v>
      </c>
      <c r="O2" s="431"/>
      <c r="P2" s="431"/>
      <c r="Q2" s="431"/>
      <c r="R2" s="431"/>
      <c r="S2" s="431"/>
      <c r="T2" s="432"/>
    </row>
    <row r="3" spans="1:20" ht="21" customHeight="1" x14ac:dyDescent="0.15">
      <c r="A3" s="337"/>
      <c r="B3" s="337"/>
      <c r="C3" s="337"/>
      <c r="D3" s="337"/>
      <c r="E3" s="337"/>
      <c r="F3" s="337"/>
      <c r="G3" s="337"/>
      <c r="H3" s="337"/>
      <c r="I3" s="337"/>
      <c r="J3" s="337"/>
      <c r="K3" s="337"/>
      <c r="L3" s="337"/>
      <c r="M3" s="429"/>
      <c r="N3" s="397"/>
      <c r="O3" s="397"/>
      <c r="P3" s="397"/>
      <c r="Q3" s="397"/>
      <c r="R3" s="397"/>
      <c r="S3" s="397"/>
      <c r="T3" s="397"/>
    </row>
    <row r="4" spans="1:20" ht="17.45" customHeight="1" x14ac:dyDescent="0.15">
      <c r="A4" s="3" t="s">
        <v>306</v>
      </c>
    </row>
    <row r="5" spans="1:20" ht="17.25" x14ac:dyDescent="0.2">
      <c r="A5" s="5"/>
      <c r="B5" s="329" t="s">
        <v>307</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IF(認定判定!H14="","使用できません","")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112"/>
      <c r="D12" s="112"/>
      <c r="E12" s="112"/>
      <c r="F12" s="112"/>
      <c r="G12" s="112"/>
      <c r="H12" s="112"/>
      <c r="I12" s="112"/>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私は、"&amp; 認定判定!G27&amp;"を営んでいるが、下記のとおり、"&amp; 認定判定!J5 &amp;"が生じているため、経営の安定に支障が生じておりますので、中小企業信用保険法第２条第５項第５号の規定に基づき認定されるようお願いします。"</f>
        <v>　　私は、　　　　　　　　　　　　　　　　　　業を営んでいるが、下記のとおり、売上高の減少が生じているため、経営の安定に支障が生じておりますので、中小企業信用保険法第２条第５項第５号の規定に基づき認定されるようお願いします。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x14ac:dyDescent="0.15">
      <c r="A16" s="7"/>
      <c r="B16" s="8"/>
      <c r="C16" s="113"/>
      <c r="D16" s="113"/>
      <c r="E16" s="113"/>
      <c r="F16" s="113"/>
      <c r="G16" s="113"/>
      <c r="H16" s="113"/>
      <c r="I16" s="113"/>
      <c r="J16" s="113"/>
      <c r="K16" s="113"/>
      <c r="L16" s="113"/>
      <c r="M16" s="113"/>
      <c r="N16" s="113"/>
      <c r="O16" s="113"/>
      <c r="P16" s="113"/>
      <c r="Q16" s="113"/>
      <c r="R16" s="113"/>
      <c r="S16" s="113"/>
      <c r="T16" s="9"/>
    </row>
    <row r="17" spans="1:20" ht="17.25" customHeight="1" x14ac:dyDescent="0.15">
      <c r="A17" s="7"/>
      <c r="B17" s="8"/>
      <c r="C17" s="337" t="s">
        <v>23</v>
      </c>
      <c r="D17" s="337"/>
      <c r="E17" s="337"/>
      <c r="F17" s="337"/>
      <c r="G17" s="337"/>
      <c r="H17" s="337"/>
      <c r="I17" s="337"/>
      <c r="J17" s="337"/>
      <c r="K17" s="337"/>
      <c r="L17" s="337"/>
      <c r="M17" s="337"/>
      <c r="N17" s="337"/>
      <c r="O17" s="337"/>
      <c r="P17" s="337"/>
      <c r="Q17" s="337"/>
      <c r="R17" s="337"/>
      <c r="S17" s="114"/>
      <c r="T17" s="9"/>
    </row>
    <row r="18" spans="1:20" ht="17.45" customHeight="1" x14ac:dyDescent="0.15">
      <c r="A18" s="7"/>
      <c r="B18" s="8"/>
      <c r="C18" s="8" t="s">
        <v>70</v>
      </c>
      <c r="D18" s="8"/>
      <c r="E18" s="8"/>
      <c r="F18" s="8"/>
      <c r="G18" s="8"/>
      <c r="H18" s="8"/>
      <c r="I18" s="8"/>
      <c r="J18" s="8"/>
      <c r="K18" s="8"/>
      <c r="L18" s="8"/>
      <c r="M18" s="8"/>
      <c r="T18" s="9"/>
    </row>
    <row r="19" spans="1:20" ht="17.45" customHeight="1" x14ac:dyDescent="0.15">
      <c r="A19" s="7"/>
      <c r="B19" s="8"/>
      <c r="C19" s="8"/>
      <c r="D19" s="8"/>
      <c r="E19" s="385" t="s">
        <v>26</v>
      </c>
      <c r="F19" s="385"/>
      <c r="G19" s="386" t="s">
        <v>27</v>
      </c>
      <c r="H19" s="386"/>
      <c r="I19" s="8"/>
      <c r="J19" s="12"/>
      <c r="K19" s="56" t="s">
        <v>308</v>
      </c>
      <c r="L19" s="56"/>
      <c r="M19" s="125"/>
      <c r="N19" s="125"/>
      <c r="O19" s="427">
        <f>認定判定!C45</f>
        <v>0</v>
      </c>
      <c r="P19" s="427"/>
      <c r="Q19" s="427"/>
      <c r="R19" s="427"/>
      <c r="S19" s="51"/>
      <c r="T19" s="9"/>
    </row>
    <row r="20" spans="1:20" ht="17.45" customHeight="1" x14ac:dyDescent="0.15">
      <c r="A20" s="7"/>
      <c r="B20" s="8"/>
      <c r="C20" s="8"/>
      <c r="D20" s="8"/>
      <c r="E20" s="387" t="s">
        <v>29</v>
      </c>
      <c r="F20" s="387"/>
      <c r="G20" s="386"/>
      <c r="H20" s="386"/>
      <c r="I20" s="8"/>
      <c r="J20" s="12"/>
      <c r="K20" s="132" t="s">
        <v>309</v>
      </c>
      <c r="L20" s="132"/>
      <c r="M20" s="133"/>
      <c r="N20" s="133"/>
      <c r="O20" s="428">
        <f>認定判定!C45</f>
        <v>0</v>
      </c>
      <c r="P20" s="428"/>
      <c r="Q20" s="428"/>
      <c r="R20" s="428"/>
      <c r="S20" s="12"/>
      <c r="T20" s="9"/>
    </row>
    <row r="21" spans="1:20" ht="17.45" customHeight="1" x14ac:dyDescent="0.15">
      <c r="A21" s="7"/>
      <c r="B21" s="8"/>
      <c r="C21" s="8"/>
      <c r="D21" s="8"/>
      <c r="E21" s="16" t="s">
        <v>71</v>
      </c>
      <c r="F21" s="16"/>
      <c r="G21" s="16"/>
      <c r="H21" s="16"/>
      <c r="I21" s="16"/>
      <c r="J21" s="17"/>
      <c r="K21" s="17"/>
      <c r="L21" s="17"/>
      <c r="M21" s="12"/>
      <c r="N21" s="118"/>
      <c r="O21" s="118"/>
      <c r="P21" s="118"/>
      <c r="Q21" s="59"/>
      <c r="R21" s="12"/>
      <c r="S21" s="17"/>
      <c r="T21" s="9"/>
    </row>
    <row r="22" spans="1:20" ht="17.45" customHeight="1" x14ac:dyDescent="0.15">
      <c r="A22" s="7"/>
      <c r="B22" s="8"/>
      <c r="C22" s="8"/>
      <c r="D22" s="8"/>
      <c r="E22" s="16"/>
      <c r="F22" s="16"/>
      <c r="G22" s="16"/>
      <c r="H22" s="16"/>
      <c r="I22" s="16"/>
      <c r="J22" s="17"/>
      <c r="K22" s="129" t="s">
        <v>310</v>
      </c>
      <c r="L22" s="14"/>
      <c r="M22" s="117"/>
      <c r="N22" s="117"/>
      <c r="O22" s="426">
        <f>SUM(認定判定!C29:'認定判定'!C31)</f>
        <v>0</v>
      </c>
      <c r="P22" s="426"/>
      <c r="Q22" s="426"/>
      <c r="R22" s="143" t="str">
        <f>認定判定!D9</f>
        <v>円</v>
      </c>
      <c r="S22" s="17"/>
      <c r="T22" s="9"/>
    </row>
    <row r="23" spans="1:20" ht="17.45" customHeight="1" x14ac:dyDescent="0.15">
      <c r="A23" s="7"/>
      <c r="B23" s="8"/>
      <c r="C23" s="8"/>
      <c r="D23" s="8"/>
      <c r="E23" s="16"/>
      <c r="F23" s="16"/>
      <c r="G23" s="16"/>
      <c r="H23" s="16"/>
      <c r="I23" s="16"/>
      <c r="J23" s="17"/>
      <c r="K23" s="130" t="s">
        <v>311</v>
      </c>
      <c r="L23" s="131"/>
      <c r="M23" s="126"/>
      <c r="N23" s="126"/>
      <c r="O23" s="426">
        <f>SUM(認定判定!C29:'認定判定'!C31)</f>
        <v>0</v>
      </c>
      <c r="P23" s="426"/>
      <c r="Q23" s="426"/>
      <c r="R23" s="144" t="str">
        <f>認定判定!D9</f>
        <v>円</v>
      </c>
      <c r="S23" s="17"/>
      <c r="T23" s="9"/>
    </row>
    <row r="24" spans="1:20" ht="17.25" customHeight="1" x14ac:dyDescent="0.15">
      <c r="A24" s="7"/>
      <c r="B24" s="8"/>
      <c r="C24" s="8"/>
      <c r="D24" s="8"/>
      <c r="E24" s="16" t="s">
        <v>72</v>
      </c>
      <c r="F24" s="16"/>
      <c r="G24" s="16"/>
      <c r="H24" s="16"/>
      <c r="I24" s="16"/>
      <c r="J24" s="17"/>
      <c r="K24" s="17"/>
      <c r="L24" s="17"/>
      <c r="M24" s="17"/>
      <c r="N24" s="127"/>
      <c r="O24" s="127"/>
      <c r="P24" s="127"/>
      <c r="Q24" s="128"/>
      <c r="R24" s="12"/>
      <c r="S24" s="17"/>
      <c r="T24" s="9"/>
    </row>
    <row r="25" spans="1:20" ht="17.25" customHeight="1" x14ac:dyDescent="0.15">
      <c r="A25" s="7"/>
      <c r="B25" s="8"/>
      <c r="C25" s="8"/>
      <c r="D25" s="8"/>
      <c r="E25" s="16"/>
      <c r="F25" s="16"/>
      <c r="G25" s="16"/>
      <c r="H25" s="16"/>
      <c r="I25" s="16"/>
      <c r="J25" s="17"/>
      <c r="K25" s="129" t="s">
        <v>310</v>
      </c>
      <c r="L25" s="14"/>
      <c r="M25" s="117"/>
      <c r="N25" s="117"/>
      <c r="O25" s="426">
        <f>SUM(認定判定!C15:'認定判定'!C17)</f>
        <v>0</v>
      </c>
      <c r="P25" s="426"/>
      <c r="Q25" s="426"/>
      <c r="R25" s="143" t="str">
        <f>認定判定!D9</f>
        <v>円</v>
      </c>
      <c r="S25" s="17"/>
      <c r="T25" s="9"/>
    </row>
    <row r="26" spans="1:20" ht="17.25" customHeight="1" x14ac:dyDescent="0.15">
      <c r="A26" s="7"/>
      <c r="B26" s="8"/>
      <c r="C26" s="8"/>
      <c r="D26" s="8"/>
      <c r="E26" s="16"/>
      <c r="F26" s="16"/>
      <c r="G26" s="16"/>
      <c r="H26" s="16"/>
      <c r="I26" s="16"/>
      <c r="J26" s="17"/>
      <c r="K26" s="130" t="s">
        <v>311</v>
      </c>
      <c r="L26" s="131"/>
      <c r="M26" s="126"/>
      <c r="N26" s="126"/>
      <c r="O26" s="426">
        <f>SUM(認定判定!C15:'認定判定'!C17)</f>
        <v>0</v>
      </c>
      <c r="P26" s="426"/>
      <c r="Q26" s="426"/>
      <c r="R26" s="144" t="str">
        <f>認定判定!D9</f>
        <v>円</v>
      </c>
      <c r="S26" s="17"/>
      <c r="T26" s="9"/>
    </row>
    <row r="27" spans="1:20" ht="5.25" customHeight="1" x14ac:dyDescent="0.15">
      <c r="A27" s="22"/>
      <c r="B27" s="23"/>
      <c r="C27" s="23"/>
      <c r="D27" s="38"/>
      <c r="E27" s="38"/>
      <c r="F27" s="38"/>
      <c r="G27" s="38"/>
      <c r="H27" s="38"/>
      <c r="I27" s="38"/>
      <c r="J27" s="38"/>
      <c r="K27" s="38"/>
      <c r="L27" s="38"/>
      <c r="M27" s="38"/>
      <c r="N27" s="38"/>
      <c r="O27" s="38"/>
      <c r="P27" s="38"/>
      <c r="Q27" s="38"/>
      <c r="R27" s="38"/>
      <c r="S27" s="38"/>
      <c r="T27" s="24"/>
    </row>
    <row r="28" spans="1:20" ht="17.45" customHeight="1" x14ac:dyDescent="0.15">
      <c r="C28" s="3" t="s">
        <v>38</v>
      </c>
    </row>
    <row r="29" spans="1:20" ht="17.45" customHeight="1" x14ac:dyDescent="0.15">
      <c r="C29" s="3" t="s">
        <v>39</v>
      </c>
      <c r="D29" s="20" t="s">
        <v>40</v>
      </c>
      <c r="E29" s="20"/>
      <c r="F29" s="20"/>
      <c r="G29" s="20"/>
      <c r="H29" s="20"/>
      <c r="I29" s="20"/>
      <c r="J29" s="20"/>
      <c r="K29" s="20"/>
      <c r="L29" s="20"/>
      <c r="M29" s="20"/>
      <c r="N29" s="20"/>
      <c r="O29" s="20"/>
      <c r="P29" s="20"/>
      <c r="Q29" s="20"/>
      <c r="R29" s="20"/>
      <c r="S29" s="116"/>
    </row>
    <row r="30" spans="1:20" ht="17.45" customHeight="1" x14ac:dyDescent="0.15">
      <c r="C30" s="3" t="s">
        <v>41</v>
      </c>
      <c r="D30" s="346" t="s">
        <v>42</v>
      </c>
      <c r="E30" s="346"/>
      <c r="F30" s="346"/>
      <c r="G30" s="346"/>
      <c r="H30" s="346"/>
      <c r="I30" s="346"/>
      <c r="J30" s="346"/>
      <c r="K30" s="346"/>
      <c r="L30" s="346"/>
      <c r="M30" s="346"/>
      <c r="N30" s="346"/>
      <c r="O30" s="346"/>
      <c r="P30" s="346"/>
      <c r="Q30" s="346"/>
      <c r="R30" s="346"/>
      <c r="S30" s="116"/>
    </row>
    <row r="31" spans="1:20" ht="17.45" customHeight="1" x14ac:dyDescent="0.15">
      <c r="C31" s="115"/>
      <c r="D31" s="346"/>
      <c r="E31" s="346"/>
      <c r="F31" s="346"/>
      <c r="G31" s="346"/>
      <c r="H31" s="346"/>
      <c r="I31" s="346"/>
      <c r="J31" s="346"/>
      <c r="K31" s="346"/>
      <c r="L31" s="346"/>
      <c r="M31" s="346"/>
      <c r="N31" s="346"/>
      <c r="O31" s="346"/>
      <c r="P31" s="346"/>
      <c r="Q31" s="346"/>
      <c r="R31" s="346"/>
      <c r="S31" s="20"/>
    </row>
    <row r="32" spans="1:20" s="3" customFormat="1" ht="17.45" customHeight="1" x14ac:dyDescent="0.15">
      <c r="C32" s="115"/>
      <c r="D32" s="115"/>
      <c r="E32" s="115"/>
      <c r="F32" s="115"/>
      <c r="G32" s="115"/>
      <c r="H32" s="115"/>
      <c r="I32" s="115"/>
      <c r="J32" s="115"/>
      <c r="K32" s="115"/>
      <c r="L32" s="115"/>
      <c r="M32" s="115"/>
      <c r="N32" s="115"/>
      <c r="O32" s="115"/>
      <c r="P32" s="115"/>
      <c r="Q32" s="115"/>
      <c r="R32" s="115"/>
    </row>
    <row r="33" spans="3:20" s="3" customFormat="1" ht="17.45" customHeight="1" x14ac:dyDescent="0.15">
      <c r="D33" s="3" t="str">
        <f>VLOOKUP(認定判定!C5,市町村!A:C,3,FALSE)&amp;""</f>
        <v>番号</v>
      </c>
    </row>
    <row r="34" spans="3:20" s="3" customFormat="1" ht="17.45" customHeight="1" x14ac:dyDescent="0.15">
      <c r="D34" s="3" t="s">
        <v>43</v>
      </c>
    </row>
    <row r="35" spans="3:20" s="3" customFormat="1" ht="17.45" customHeight="1" x14ac:dyDescent="0.15">
      <c r="D35" s="3" t="s">
        <v>44</v>
      </c>
    </row>
    <row r="36" spans="3:20" ht="17.45" customHeight="1" x14ac:dyDescent="0.15">
      <c r="G36" s="4"/>
      <c r="H36" s="3" t="str">
        <f>IF(J36&lt;&gt;"","認定者名","")</f>
        <v/>
      </c>
      <c r="J36" s="3" t="str">
        <f>VLOOKUP(認定判定!C5,市町村!A:C,2,FALSE)&amp;""</f>
        <v/>
      </c>
      <c r="K36" s="4"/>
      <c r="S36" s="4"/>
      <c r="T36" s="4"/>
    </row>
    <row r="37" spans="3:20" ht="17.45" customHeight="1" x14ac:dyDescent="0.15">
      <c r="S37" s="4"/>
      <c r="T37" s="4"/>
    </row>
    <row r="38" spans="3:20" s="3" customFormat="1" ht="17.45" customHeight="1" x14ac:dyDescent="0.15">
      <c r="C38" s="3" t="s">
        <v>312</v>
      </c>
    </row>
    <row r="39" spans="3:20" s="3" customFormat="1" ht="17.45" customHeight="1" x14ac:dyDescent="0.15"/>
    <row r="40" spans="3:20" s="3" customFormat="1" ht="17.45" customHeight="1" x14ac:dyDescent="0.15"/>
    <row r="41" spans="3:20" s="3" customFormat="1" ht="17.45" customHeight="1" x14ac:dyDescent="0.15"/>
  </sheetData>
  <sheetProtection password="EFF8" sheet="1" objects="1" scenarios="1"/>
  <mergeCells count="26">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C17:R17"/>
    <mergeCell ref="E19:F19"/>
    <mergeCell ref="G19:H20"/>
    <mergeCell ref="E20:F20"/>
    <mergeCell ref="O25:Q25"/>
    <mergeCell ref="O26:Q26"/>
    <mergeCell ref="D30:R31"/>
    <mergeCell ref="O19:R19"/>
    <mergeCell ref="O20:R20"/>
    <mergeCell ref="O22:Q22"/>
    <mergeCell ref="O23:Q23"/>
  </mergeCells>
  <phoneticPr fontId="2"/>
  <conditionalFormatting sqref="C9:I12">
    <cfRule type="cellIs" dxfId="15"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T48"/>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99" t="s">
        <v>66</v>
      </c>
      <c r="B1" s="400"/>
      <c r="C1" s="400"/>
      <c r="D1" s="400"/>
      <c r="E1" s="400"/>
      <c r="F1" s="400"/>
      <c r="G1" s="400"/>
      <c r="H1" s="401"/>
      <c r="I1" s="401"/>
      <c r="J1" s="401"/>
      <c r="K1" s="401"/>
      <c r="L1" s="401"/>
      <c r="M1" s="401"/>
      <c r="N1" s="401"/>
      <c r="O1" s="401"/>
      <c r="P1" s="401"/>
      <c r="Q1" s="401"/>
      <c r="R1" s="401"/>
      <c r="S1" s="401"/>
      <c r="T1" s="396"/>
    </row>
    <row r="2" spans="1:20" ht="21" customHeight="1" thickTop="1" thickBot="1" x14ac:dyDescent="0.2">
      <c r="A2" s="393"/>
      <c r="B2" s="394"/>
      <c r="C2" s="394"/>
      <c r="D2" s="394"/>
      <c r="E2" s="394"/>
      <c r="F2" s="394"/>
      <c r="G2" s="395"/>
      <c r="H2" s="396"/>
      <c r="I2" s="397"/>
      <c r="J2" s="397"/>
      <c r="K2" s="397"/>
      <c r="L2" s="397"/>
      <c r="M2" s="397"/>
      <c r="N2" s="397"/>
      <c r="O2" s="397"/>
      <c r="P2" s="397"/>
      <c r="Q2" s="397"/>
      <c r="R2" s="397"/>
      <c r="S2" s="397"/>
      <c r="T2" s="397"/>
    </row>
    <row r="3" spans="1:20" ht="21" customHeight="1" thickTop="1" x14ac:dyDescent="0.15">
      <c r="A3" s="398"/>
      <c r="B3" s="398"/>
      <c r="C3" s="398"/>
      <c r="D3" s="398"/>
      <c r="E3" s="398"/>
      <c r="F3" s="398"/>
      <c r="G3" s="398"/>
      <c r="H3" s="397"/>
      <c r="I3" s="397"/>
      <c r="J3" s="397"/>
      <c r="K3" s="397"/>
      <c r="L3" s="397"/>
      <c r="M3" s="397"/>
      <c r="N3" s="397"/>
      <c r="O3" s="397"/>
      <c r="P3" s="397"/>
      <c r="Q3" s="397"/>
      <c r="R3" s="397"/>
      <c r="S3" s="397"/>
      <c r="T3" s="397"/>
    </row>
    <row r="4" spans="1:20" ht="17.45" customHeight="1" x14ac:dyDescent="0.15">
      <c r="A4" s="3" t="s">
        <v>74</v>
      </c>
    </row>
    <row r="5" spans="1:20" ht="17.25" x14ac:dyDescent="0.2">
      <c r="A5" s="5"/>
      <c r="B5" s="329" t="s">
        <v>75</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IF(認定判定!$H$15="","使用できません","")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42"/>
      <c r="D12" s="42"/>
      <c r="E12" s="42"/>
      <c r="F12" s="42"/>
      <c r="G12" s="42"/>
      <c r="H12" s="42"/>
      <c r="I12" s="42"/>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thickBot="1" x14ac:dyDescent="0.2">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x14ac:dyDescent="0.2">
      <c r="A17" s="7"/>
      <c r="B17" s="435" t="str">
        <f>認定判定!$G$27</f>
        <v>　　　　　　　　　　　　　　　　　　業</v>
      </c>
      <c r="C17" s="436"/>
      <c r="D17" s="436"/>
      <c r="E17" s="436"/>
      <c r="F17" s="436"/>
      <c r="G17" s="437"/>
      <c r="H17" s="438" t="str">
        <f>認定判定!$G$28</f>
        <v/>
      </c>
      <c r="I17" s="434"/>
      <c r="J17" s="434"/>
      <c r="K17" s="434"/>
      <c r="L17" s="434"/>
      <c r="M17" s="434"/>
      <c r="N17" s="434" t="str">
        <f>認定判定!$G$29</f>
        <v/>
      </c>
      <c r="O17" s="434"/>
      <c r="P17" s="434"/>
      <c r="Q17" s="434"/>
      <c r="R17" s="434"/>
      <c r="S17" s="434"/>
      <c r="T17" s="9"/>
    </row>
    <row r="18" spans="1:20" ht="17.45" customHeight="1" thickTop="1" x14ac:dyDescent="0.15">
      <c r="A18" s="7"/>
      <c r="B18" s="433" t="str">
        <f>認定判定!$G$30</f>
        <v/>
      </c>
      <c r="C18" s="433"/>
      <c r="D18" s="433"/>
      <c r="E18" s="433"/>
      <c r="F18" s="433"/>
      <c r="G18" s="433"/>
      <c r="H18" s="434" t="str">
        <f>認定判定!$G$31</f>
        <v/>
      </c>
      <c r="I18" s="434"/>
      <c r="J18" s="434"/>
      <c r="K18" s="434"/>
      <c r="L18" s="434"/>
      <c r="M18" s="434"/>
      <c r="N18" s="434" t="str">
        <f>認定判定!$G$32</f>
        <v/>
      </c>
      <c r="O18" s="434"/>
      <c r="P18" s="434"/>
      <c r="Q18" s="434"/>
      <c r="R18" s="434"/>
      <c r="S18" s="434"/>
      <c r="T18" s="9"/>
    </row>
    <row r="19" spans="1:20" ht="17.45" customHeight="1" x14ac:dyDescent="0.15">
      <c r="A19" s="7"/>
      <c r="B19" s="388" t="s">
        <v>76</v>
      </c>
      <c r="C19" s="388"/>
      <c r="D19" s="388"/>
      <c r="E19" s="388"/>
      <c r="F19" s="388"/>
      <c r="G19" s="388"/>
      <c r="H19" s="388"/>
      <c r="I19" s="388"/>
      <c r="J19" s="388"/>
      <c r="K19" s="388"/>
      <c r="L19" s="388"/>
      <c r="M19" s="388"/>
      <c r="N19" s="388"/>
      <c r="O19" s="388"/>
      <c r="P19" s="388"/>
      <c r="Q19" s="388"/>
      <c r="R19" s="388"/>
      <c r="S19" s="388"/>
      <c r="T19" s="9"/>
    </row>
    <row r="20" spans="1:20" ht="17.45" customHeight="1" x14ac:dyDescent="0.15">
      <c r="A20" s="7"/>
      <c r="B20" s="389"/>
      <c r="C20" s="389"/>
      <c r="D20" s="389"/>
      <c r="E20" s="389"/>
      <c r="F20" s="389"/>
      <c r="G20" s="389"/>
      <c r="H20" s="389"/>
      <c r="I20" s="389"/>
      <c r="J20" s="389"/>
      <c r="K20" s="389"/>
      <c r="L20" s="389"/>
      <c r="M20" s="389"/>
      <c r="N20" s="389"/>
      <c r="O20" s="389"/>
      <c r="P20" s="389"/>
      <c r="Q20" s="389"/>
      <c r="R20" s="389"/>
      <c r="S20" s="389"/>
      <c r="T20" s="9"/>
    </row>
    <row r="21" spans="1:20" ht="17.45" customHeight="1" x14ac:dyDescent="0.15">
      <c r="A21" s="7"/>
      <c r="B21" s="389"/>
      <c r="C21" s="389"/>
      <c r="D21" s="389"/>
      <c r="E21" s="389"/>
      <c r="F21" s="389"/>
      <c r="G21" s="389"/>
      <c r="H21" s="389"/>
      <c r="I21" s="389"/>
      <c r="J21" s="389"/>
      <c r="K21" s="389"/>
      <c r="L21" s="389"/>
      <c r="M21" s="389"/>
      <c r="N21" s="389"/>
      <c r="O21" s="389"/>
      <c r="P21" s="389"/>
      <c r="Q21" s="389"/>
      <c r="R21" s="389"/>
      <c r="S21" s="389"/>
      <c r="T21" s="9"/>
    </row>
    <row r="22" spans="1:20" ht="17.45" customHeight="1" x14ac:dyDescent="0.15">
      <c r="A22" s="7"/>
      <c r="B22" s="8"/>
      <c r="C22" s="337" t="s">
        <v>23</v>
      </c>
      <c r="D22" s="337"/>
      <c r="E22" s="337"/>
      <c r="F22" s="337"/>
      <c r="G22" s="337"/>
      <c r="H22" s="337"/>
      <c r="I22" s="337"/>
      <c r="J22" s="337"/>
      <c r="K22" s="337"/>
      <c r="L22" s="337"/>
      <c r="M22" s="337"/>
      <c r="N22" s="337"/>
      <c r="O22" s="337"/>
      <c r="P22" s="337"/>
      <c r="Q22" s="337"/>
      <c r="R22" s="337"/>
      <c r="S22" s="40"/>
      <c r="T22" s="9"/>
    </row>
    <row r="23" spans="1:20" ht="17.45" customHeight="1" x14ac:dyDescent="0.15">
      <c r="A23" s="7"/>
      <c r="B23" s="8"/>
      <c r="C23" s="8" t="s">
        <v>77</v>
      </c>
      <c r="D23" s="8"/>
      <c r="E23" s="8"/>
      <c r="F23" s="8"/>
      <c r="G23" s="8"/>
      <c r="H23" s="8"/>
      <c r="I23" s="8"/>
      <c r="J23" s="8"/>
      <c r="K23" s="8"/>
      <c r="L23" s="8"/>
      <c r="M23" s="8"/>
      <c r="T23" s="9"/>
    </row>
    <row r="24" spans="1:20" ht="17.45" customHeight="1" x14ac:dyDescent="0.15">
      <c r="A24" s="7"/>
      <c r="B24" s="8"/>
      <c r="C24" s="8"/>
      <c r="D24" s="8" t="s">
        <v>78</v>
      </c>
      <c r="E24" s="8"/>
      <c r="F24" s="8"/>
      <c r="G24" s="8"/>
      <c r="H24" s="8"/>
      <c r="I24" s="8"/>
      <c r="J24" s="8"/>
      <c r="K24" s="8"/>
      <c r="L24" s="8"/>
      <c r="M24" s="8"/>
      <c r="T24" s="9"/>
    </row>
    <row r="25" spans="1:20" ht="17.45" customHeight="1" x14ac:dyDescent="0.15">
      <c r="A25" s="7"/>
      <c r="B25" s="8"/>
      <c r="C25" s="8"/>
      <c r="D25" s="8"/>
      <c r="E25" s="385" t="s">
        <v>26</v>
      </c>
      <c r="F25" s="385"/>
      <c r="G25" s="386" t="s">
        <v>27</v>
      </c>
      <c r="H25" s="386"/>
      <c r="I25" s="8"/>
      <c r="J25" s="12"/>
      <c r="L25" s="390" t="s">
        <v>73</v>
      </c>
      <c r="M25" s="390"/>
      <c r="N25" s="441">
        <f>認定判定!$C$41</f>
        <v>0</v>
      </c>
      <c r="O25" s="441"/>
      <c r="P25" s="441"/>
      <c r="Q25" s="50"/>
      <c r="S25" s="51"/>
      <c r="T25" s="9"/>
    </row>
    <row r="26" spans="1:20" ht="17.45" customHeight="1" x14ac:dyDescent="0.15">
      <c r="A26" s="7"/>
      <c r="B26" s="8"/>
      <c r="C26" s="8"/>
      <c r="D26" s="8"/>
      <c r="E26" s="387" t="s">
        <v>29</v>
      </c>
      <c r="F26" s="387"/>
      <c r="G26" s="386"/>
      <c r="H26" s="386"/>
      <c r="I26" s="8"/>
      <c r="J26" s="12"/>
      <c r="K26" s="12"/>
      <c r="L26" s="439"/>
      <c r="M26" s="439"/>
      <c r="N26" s="440"/>
      <c r="O26" s="440"/>
      <c r="P26" s="440"/>
      <c r="Q26" s="57"/>
      <c r="R26" s="53"/>
      <c r="S26" s="12"/>
      <c r="T26" s="9"/>
    </row>
    <row r="27" spans="1:20" ht="17.45" customHeight="1" x14ac:dyDescent="0.15">
      <c r="A27" s="7"/>
      <c r="B27" s="8"/>
      <c r="C27" s="8"/>
      <c r="D27" s="8"/>
      <c r="E27" s="16" t="s">
        <v>79</v>
      </c>
      <c r="F27" s="16"/>
      <c r="G27" s="16"/>
      <c r="H27" s="16"/>
      <c r="I27" s="16"/>
      <c r="J27" s="17"/>
      <c r="K27" s="17"/>
      <c r="L27" s="17"/>
      <c r="M27" s="12"/>
      <c r="N27" s="426">
        <f>認定判定!$C$31</f>
        <v>0</v>
      </c>
      <c r="O27" s="426"/>
      <c r="P27" s="426"/>
      <c r="Q27" s="56" t="str">
        <f>認定判定!$D$9</f>
        <v>円</v>
      </c>
      <c r="R27" s="12"/>
      <c r="S27" s="17"/>
      <c r="T27" s="9"/>
    </row>
    <row r="28" spans="1:20" ht="17.45" customHeight="1" x14ac:dyDescent="0.15">
      <c r="A28" s="7"/>
      <c r="B28" s="8"/>
      <c r="C28" s="8"/>
      <c r="D28" s="8"/>
      <c r="E28" s="16" t="s">
        <v>80</v>
      </c>
      <c r="F28" s="16"/>
      <c r="G28" s="16"/>
      <c r="H28" s="16"/>
      <c r="I28" s="16"/>
      <c r="J28" s="17"/>
      <c r="K28" s="17"/>
      <c r="L28" s="17"/>
      <c r="M28" s="17"/>
      <c r="N28" s="392">
        <f>認定判定!$C$17</f>
        <v>0</v>
      </c>
      <c r="O28" s="392"/>
      <c r="P28" s="392"/>
      <c r="Q28" s="55" t="str">
        <f>認定判定!$D$9</f>
        <v>円</v>
      </c>
      <c r="R28" s="12"/>
      <c r="S28" s="17"/>
      <c r="T28" s="9"/>
    </row>
    <row r="29" spans="1:20" ht="17.45" customHeight="1" x14ac:dyDescent="0.15">
      <c r="A29" s="7"/>
      <c r="B29" s="8"/>
      <c r="C29" s="8"/>
      <c r="D29" s="58" t="s">
        <v>81</v>
      </c>
      <c r="E29" s="37"/>
      <c r="F29" s="37"/>
      <c r="G29" s="37"/>
      <c r="H29" s="37"/>
      <c r="I29" s="37"/>
      <c r="J29" s="37"/>
      <c r="K29" s="37"/>
      <c r="L29" s="37"/>
      <c r="M29" s="8"/>
      <c r="N29" s="8"/>
      <c r="O29" s="8"/>
      <c r="P29" s="8"/>
      <c r="Q29" s="8"/>
      <c r="R29" s="8"/>
      <c r="S29" s="37"/>
      <c r="T29" s="9"/>
    </row>
    <row r="30" spans="1:20" ht="17.45" customHeight="1" x14ac:dyDescent="0.15">
      <c r="A30" s="7"/>
      <c r="B30" s="8"/>
      <c r="C30" s="8"/>
      <c r="D30" s="58"/>
      <c r="E30" s="385" t="s">
        <v>32</v>
      </c>
      <c r="F30" s="385"/>
      <c r="G30" s="385"/>
      <c r="H30" s="385"/>
      <c r="I30" s="386" t="s">
        <v>27</v>
      </c>
      <c r="J30" s="386"/>
      <c r="L30" s="390" t="s">
        <v>73</v>
      </c>
      <c r="M30" s="390"/>
      <c r="N30" s="443">
        <f>認定判定!$C$46</f>
        <v>0</v>
      </c>
      <c r="O30" s="443"/>
      <c r="P30" s="443"/>
      <c r="Q30" s="443"/>
      <c r="R30" s="8"/>
      <c r="S30" s="37"/>
      <c r="T30" s="9"/>
    </row>
    <row r="31" spans="1:20" ht="17.45" customHeight="1" x14ac:dyDescent="0.15">
      <c r="A31" s="7"/>
      <c r="B31" s="8"/>
      <c r="C31" s="8"/>
      <c r="D31" s="37"/>
      <c r="E31" s="442" t="s">
        <v>34</v>
      </c>
      <c r="F31" s="442"/>
      <c r="G31" s="442"/>
      <c r="H31" s="442"/>
      <c r="I31" s="386"/>
      <c r="J31" s="386"/>
      <c r="K31" s="12"/>
      <c r="L31" s="439"/>
      <c r="M31" s="439"/>
      <c r="N31" s="440"/>
      <c r="O31" s="440"/>
      <c r="P31" s="440"/>
      <c r="Q31" s="57"/>
      <c r="R31" s="8"/>
      <c r="S31" s="37"/>
      <c r="T31" s="9"/>
    </row>
    <row r="32" spans="1:20" ht="17.45" customHeight="1" x14ac:dyDescent="0.15">
      <c r="A32" s="7"/>
      <c r="B32" s="8"/>
      <c r="C32" s="8"/>
      <c r="D32" s="37"/>
      <c r="E32" s="16" t="s">
        <v>82</v>
      </c>
      <c r="F32" s="16"/>
      <c r="G32" s="16"/>
      <c r="H32" s="16"/>
      <c r="I32" s="16"/>
      <c r="J32" s="17"/>
      <c r="K32" s="17"/>
      <c r="L32" s="17"/>
      <c r="M32" s="12"/>
      <c r="N32" s="426">
        <f>SUM(認定判定!$C$34:$C$35)</f>
        <v>0</v>
      </c>
      <c r="O32" s="426"/>
      <c r="P32" s="426"/>
      <c r="Q32" s="56" t="str">
        <f>認定判定!$D$9</f>
        <v>円</v>
      </c>
      <c r="R32" s="8"/>
      <c r="S32" s="37"/>
      <c r="T32" s="9"/>
    </row>
    <row r="33" spans="1:20" ht="17.45" customHeight="1" x14ac:dyDescent="0.15">
      <c r="A33" s="7"/>
      <c r="B33" s="8"/>
      <c r="C33" s="8"/>
      <c r="D33" s="37"/>
      <c r="E33" s="16" t="s">
        <v>83</v>
      </c>
      <c r="F33" s="16"/>
      <c r="G33" s="16"/>
      <c r="H33" s="16"/>
      <c r="I33" s="16"/>
      <c r="J33" s="17"/>
      <c r="K33" s="17"/>
      <c r="L33" s="17"/>
      <c r="M33" s="17"/>
      <c r="N33" s="392">
        <f>SUM(認定判定!$C$20:$C$21)</f>
        <v>0</v>
      </c>
      <c r="O33" s="392"/>
      <c r="P33" s="392"/>
      <c r="Q33" s="55" t="str">
        <f>認定判定!$D$9</f>
        <v>円</v>
      </c>
      <c r="R33" s="8"/>
      <c r="S33" s="37"/>
      <c r="T33" s="9"/>
    </row>
    <row r="34" spans="1:20" ht="17.45" customHeight="1" x14ac:dyDescent="0.15">
      <c r="A34" s="22"/>
      <c r="B34" s="23"/>
      <c r="C34" s="23"/>
      <c r="D34" s="38"/>
      <c r="E34" s="38"/>
      <c r="F34" s="38"/>
      <c r="G34" s="38"/>
      <c r="H34" s="38"/>
      <c r="I34" s="38"/>
      <c r="J34" s="38"/>
      <c r="K34" s="38"/>
      <c r="L34" s="38"/>
      <c r="M34" s="38"/>
      <c r="N34" s="38"/>
      <c r="O34" s="38"/>
      <c r="P34" s="38"/>
      <c r="Q34" s="38"/>
      <c r="R34" s="38"/>
      <c r="S34" s="38"/>
      <c r="T34" s="24"/>
    </row>
    <row r="35" spans="1:20" ht="17.45" customHeight="1" x14ac:dyDescent="0.15">
      <c r="C35" s="3" t="s">
        <v>38</v>
      </c>
    </row>
    <row r="36" spans="1:20" ht="17.45" customHeight="1" x14ac:dyDescent="0.15">
      <c r="C36" s="3" t="s">
        <v>39</v>
      </c>
      <c r="D36" s="20" t="s">
        <v>40</v>
      </c>
      <c r="E36" s="20"/>
      <c r="F36" s="20"/>
      <c r="G36" s="20"/>
      <c r="H36" s="20"/>
      <c r="I36" s="20"/>
      <c r="J36" s="20"/>
      <c r="K36" s="20"/>
      <c r="L36" s="20"/>
      <c r="M36" s="20"/>
      <c r="N36" s="20"/>
      <c r="O36" s="20"/>
      <c r="P36" s="20"/>
      <c r="Q36" s="20"/>
      <c r="R36" s="20"/>
      <c r="S36" s="43"/>
    </row>
    <row r="37" spans="1:20" s="3" customFormat="1" ht="17.45" customHeight="1" x14ac:dyDescent="0.15">
      <c r="C37" s="3" t="s">
        <v>41</v>
      </c>
      <c r="D37" s="346" t="s">
        <v>42</v>
      </c>
      <c r="E37" s="346"/>
      <c r="F37" s="346"/>
      <c r="G37" s="346"/>
      <c r="H37" s="346"/>
      <c r="I37" s="346"/>
      <c r="J37" s="346"/>
      <c r="K37" s="346"/>
      <c r="L37" s="346"/>
      <c r="M37" s="346"/>
      <c r="N37" s="346"/>
      <c r="O37" s="346"/>
      <c r="P37" s="346"/>
      <c r="Q37" s="346"/>
      <c r="R37" s="346"/>
      <c r="S37" s="43"/>
    </row>
    <row r="38" spans="1:20" s="3" customFormat="1" ht="17.45" customHeight="1" x14ac:dyDescent="0.15">
      <c r="C38" s="39"/>
      <c r="D38" s="346"/>
      <c r="E38" s="346"/>
      <c r="F38" s="346"/>
      <c r="G38" s="346"/>
      <c r="H38" s="346"/>
      <c r="I38" s="346"/>
      <c r="J38" s="346"/>
      <c r="K38" s="346"/>
      <c r="L38" s="346"/>
      <c r="M38" s="346"/>
      <c r="N38" s="346"/>
      <c r="O38" s="346"/>
      <c r="P38" s="346"/>
      <c r="Q38" s="346"/>
      <c r="R38" s="346"/>
      <c r="S38" s="20"/>
    </row>
    <row r="39" spans="1:20" s="3" customFormat="1" ht="17.45" customHeight="1" x14ac:dyDescent="0.15">
      <c r="C39" s="39"/>
      <c r="D39" s="39"/>
      <c r="E39" s="39"/>
      <c r="F39" s="39"/>
      <c r="G39" s="39"/>
      <c r="H39" s="39"/>
      <c r="I39" s="39"/>
      <c r="J39" s="39"/>
      <c r="K39" s="39"/>
      <c r="L39" s="39"/>
      <c r="M39" s="39"/>
      <c r="N39" s="39"/>
      <c r="O39" s="39"/>
      <c r="P39" s="39"/>
      <c r="Q39" s="39"/>
      <c r="R39" s="39"/>
    </row>
    <row r="40" spans="1:20" s="3" customFormat="1" ht="17.45" customHeight="1" x14ac:dyDescent="0.15">
      <c r="D40" s="3" t="str">
        <f>VLOOKUP(認定判定!$C$5,市町村!A:C,3,FALSE)&amp;""</f>
        <v>番号</v>
      </c>
    </row>
    <row r="41" spans="1:20" s="3" customFormat="1" ht="17.45" customHeight="1" x14ac:dyDescent="0.15">
      <c r="D41" s="3" t="s">
        <v>43</v>
      </c>
    </row>
    <row r="42" spans="1:20" s="3" customFormat="1" ht="17.45" customHeight="1" x14ac:dyDescent="0.15">
      <c r="D42" s="3" t="s">
        <v>44</v>
      </c>
    </row>
    <row r="43" spans="1:20" ht="17.45" customHeight="1" x14ac:dyDescent="0.15">
      <c r="G43" s="4"/>
      <c r="H43" s="3" t="str">
        <f>IF($J$43&lt;&gt;"","認定者名","")</f>
        <v/>
      </c>
      <c r="J43" s="3" t="str">
        <f>VLOOKUP(認定判定!$C$5,市町村!A:B,2,FALSE)&amp;""</f>
        <v/>
      </c>
      <c r="K43" s="4"/>
      <c r="S43" s="4"/>
      <c r="T43" s="4"/>
    </row>
    <row r="44" spans="1:20" ht="17.45" customHeight="1" x14ac:dyDescent="0.15">
      <c r="S44" s="4"/>
      <c r="T44" s="4"/>
    </row>
    <row r="45" spans="1:20" s="3" customFormat="1" ht="17.45" customHeight="1" x14ac:dyDescent="0.15">
      <c r="C45" s="3" t="s">
        <v>45</v>
      </c>
    </row>
    <row r="46" spans="1:20" s="3" customFormat="1" ht="17.45" customHeight="1" x14ac:dyDescent="0.15">
      <c r="D46" s="3" t="s">
        <v>271</v>
      </c>
    </row>
    <row r="47" spans="1:20" s="3" customFormat="1" ht="17.45" customHeight="1" x14ac:dyDescent="0.15"/>
    <row r="48" spans="1:20" s="3" customFormat="1" ht="17.45" customHeight="1" x14ac:dyDescent="0.15"/>
  </sheetData>
  <sheetProtection password="EFF8" sheet="1" objects="1" scenarios="1"/>
  <mergeCells count="43">
    <mergeCell ref="N27:P27"/>
    <mergeCell ref="N28:P28"/>
    <mergeCell ref="D37:R38"/>
    <mergeCell ref="L25:M25"/>
    <mergeCell ref="N25:P25"/>
    <mergeCell ref="L30:M30"/>
    <mergeCell ref="L31:M31"/>
    <mergeCell ref="N31:P31"/>
    <mergeCell ref="N32:P32"/>
    <mergeCell ref="N33:P33"/>
    <mergeCell ref="E30:H30"/>
    <mergeCell ref="E31:H31"/>
    <mergeCell ref="N30:Q30"/>
    <mergeCell ref="I30:J31"/>
    <mergeCell ref="B19:S21"/>
    <mergeCell ref="C22:R22"/>
    <mergeCell ref="E25:F25"/>
    <mergeCell ref="G25:H26"/>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1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sheetPr>
  <dimension ref="A1:T51"/>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35"/>
      <c r="O1" s="135"/>
      <c r="P1" s="135"/>
      <c r="Q1" s="135"/>
      <c r="R1" s="135"/>
      <c r="S1" s="135"/>
      <c r="T1" s="135"/>
    </row>
    <row r="2" spans="1:20" ht="21" customHeight="1" x14ac:dyDescent="0.15">
      <c r="A2" s="337"/>
      <c r="B2" s="337"/>
      <c r="C2" s="337"/>
      <c r="D2" s="337"/>
      <c r="E2" s="337"/>
      <c r="F2" s="337"/>
      <c r="G2" s="337"/>
      <c r="H2" s="337"/>
      <c r="I2" s="337"/>
      <c r="J2" s="337"/>
      <c r="K2" s="337"/>
      <c r="L2" s="337"/>
      <c r="M2" s="429"/>
      <c r="N2" s="430" t="s">
        <v>66</v>
      </c>
      <c r="O2" s="431"/>
      <c r="P2" s="431"/>
      <c r="Q2" s="431"/>
      <c r="R2" s="431"/>
      <c r="S2" s="431"/>
      <c r="T2" s="432"/>
    </row>
    <row r="3" spans="1:20" ht="21" customHeight="1" x14ac:dyDescent="0.15">
      <c r="A3" s="337"/>
      <c r="B3" s="337"/>
      <c r="C3" s="337"/>
      <c r="D3" s="337"/>
      <c r="E3" s="337"/>
      <c r="F3" s="337"/>
      <c r="G3" s="337"/>
      <c r="H3" s="337"/>
      <c r="I3" s="337"/>
      <c r="J3" s="337"/>
      <c r="K3" s="337"/>
      <c r="L3" s="337"/>
      <c r="M3" s="429"/>
      <c r="N3" s="397"/>
      <c r="O3" s="397"/>
      <c r="P3" s="397"/>
      <c r="Q3" s="397"/>
      <c r="R3" s="397"/>
      <c r="S3" s="397"/>
      <c r="T3" s="397"/>
    </row>
    <row r="4" spans="1:20" ht="17.45" customHeight="1" x14ac:dyDescent="0.15">
      <c r="A4" s="3" t="s">
        <v>313</v>
      </c>
    </row>
    <row r="5" spans="1:20" ht="17.25" x14ac:dyDescent="0.2">
      <c r="A5" s="5"/>
      <c r="B5" s="329" t="s">
        <v>314</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IF(認定判定!H15="","使用できません","")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122"/>
      <c r="D12" s="122"/>
      <c r="E12" s="122"/>
      <c r="F12" s="122"/>
      <c r="G12" s="122"/>
      <c r="H12" s="122"/>
      <c r="I12" s="122"/>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私は、"&amp; 認定判定!G27&amp; "を営んでいるが、令和２年新型コロナウイルス感染症の発生の影響に起因して、下記のとおり、"&amp;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8" customHeight="1" x14ac:dyDescent="0.15">
      <c r="A16" s="7"/>
      <c r="B16" s="120"/>
      <c r="C16" s="120"/>
      <c r="D16" s="120"/>
      <c r="E16" s="120"/>
      <c r="F16" s="120"/>
      <c r="G16" s="120"/>
      <c r="H16" s="120"/>
      <c r="I16" s="120"/>
      <c r="J16" s="120"/>
      <c r="K16" s="120"/>
      <c r="L16" s="120"/>
      <c r="M16" s="120"/>
      <c r="N16" s="120"/>
      <c r="O16" s="120"/>
      <c r="P16" s="120"/>
      <c r="Q16" s="120"/>
      <c r="R16" s="120"/>
      <c r="S16" s="120"/>
      <c r="T16" s="9"/>
    </row>
    <row r="17" spans="1:20" ht="17.45" customHeight="1" x14ac:dyDescent="0.15">
      <c r="A17" s="7"/>
      <c r="B17" s="8"/>
      <c r="C17" s="337" t="s">
        <v>23</v>
      </c>
      <c r="D17" s="337"/>
      <c r="E17" s="337"/>
      <c r="F17" s="337"/>
      <c r="G17" s="337"/>
      <c r="H17" s="337"/>
      <c r="I17" s="337"/>
      <c r="J17" s="337"/>
      <c r="K17" s="337"/>
      <c r="L17" s="337"/>
      <c r="M17" s="337"/>
      <c r="N17" s="337"/>
      <c r="O17" s="337"/>
      <c r="P17" s="337"/>
      <c r="Q17" s="337"/>
      <c r="R17" s="337"/>
      <c r="S17" s="121"/>
      <c r="T17" s="9"/>
    </row>
    <row r="18" spans="1:20" ht="17.45" customHeight="1" x14ac:dyDescent="0.15">
      <c r="A18" s="7"/>
      <c r="B18" s="8"/>
      <c r="C18" s="8" t="s">
        <v>77</v>
      </c>
      <c r="D18" s="8"/>
      <c r="E18" s="8"/>
      <c r="F18" s="8"/>
      <c r="G18" s="8"/>
      <c r="H18" s="8"/>
      <c r="I18" s="8"/>
      <c r="J18" s="8"/>
      <c r="K18" s="8"/>
      <c r="L18" s="8"/>
      <c r="M18" s="8"/>
      <c r="T18" s="9"/>
    </row>
    <row r="19" spans="1:20" ht="17.25" customHeight="1" x14ac:dyDescent="0.15">
      <c r="A19" s="7"/>
      <c r="B19" s="8"/>
      <c r="C19" s="8"/>
      <c r="D19" s="343" t="str">
        <f>"（イ）最近"&amp;DBCS(認定判定!D8)&amp;"か月間の売上高等"</f>
        <v>（イ）最近１か月間の売上高等</v>
      </c>
      <c r="E19" s="343"/>
      <c r="F19" s="343"/>
      <c r="G19" s="343"/>
      <c r="H19" s="343"/>
      <c r="I19" s="343"/>
      <c r="J19" s="343"/>
      <c r="K19" s="343"/>
      <c r="L19" s="8"/>
      <c r="M19" s="8"/>
      <c r="T19" s="9"/>
    </row>
    <row r="20" spans="1:20" ht="17.45" customHeight="1" x14ac:dyDescent="0.15">
      <c r="A20" s="7"/>
      <c r="B20" s="8"/>
      <c r="C20" s="8"/>
      <c r="D20" s="8"/>
      <c r="E20" s="385" t="s">
        <v>26</v>
      </c>
      <c r="F20" s="385"/>
      <c r="G20" s="386" t="s">
        <v>27</v>
      </c>
      <c r="H20" s="386"/>
      <c r="I20" s="8"/>
      <c r="J20" s="12"/>
      <c r="K20" s="56" t="s">
        <v>308</v>
      </c>
      <c r="L20" s="56"/>
      <c r="M20" s="125"/>
      <c r="N20" s="125"/>
      <c r="O20" s="427">
        <f>認定判定!C41</f>
        <v>0</v>
      </c>
      <c r="P20" s="427"/>
      <c r="Q20" s="427"/>
      <c r="R20" s="427"/>
      <c r="S20" s="51"/>
      <c r="T20" s="9"/>
    </row>
    <row r="21" spans="1:20" ht="17.45" customHeight="1" x14ac:dyDescent="0.15">
      <c r="A21" s="7"/>
      <c r="B21" s="8"/>
      <c r="C21" s="8"/>
      <c r="D21" s="8"/>
      <c r="E21" s="387" t="s">
        <v>29</v>
      </c>
      <c r="F21" s="387"/>
      <c r="G21" s="386"/>
      <c r="H21" s="386"/>
      <c r="I21" s="8"/>
      <c r="J21" s="12"/>
      <c r="K21" s="132" t="s">
        <v>309</v>
      </c>
      <c r="L21" s="132"/>
      <c r="M21" s="134"/>
      <c r="N21" s="134"/>
      <c r="O21" s="428">
        <f>認定判定!C41</f>
        <v>0</v>
      </c>
      <c r="P21" s="428"/>
      <c r="Q21" s="428"/>
      <c r="R21" s="428"/>
      <c r="S21" s="12"/>
      <c r="T21" s="9"/>
    </row>
    <row r="22" spans="1:20" ht="17.45" customHeight="1" x14ac:dyDescent="0.15">
      <c r="A22" s="7"/>
      <c r="B22" s="8"/>
      <c r="C22" s="8"/>
      <c r="D22" s="8"/>
      <c r="E22" s="16" t="str">
        <f>"Ａ：申込時点における最近"&amp;DBCS(認定判定!D8)&amp;"か月間の売上高等"</f>
        <v>Ａ：申込時点における最近１か月間の売上高等</v>
      </c>
      <c r="F22" s="16"/>
      <c r="G22" s="16"/>
      <c r="H22" s="16"/>
      <c r="I22" s="16"/>
      <c r="J22" s="17"/>
      <c r="K22" s="17"/>
      <c r="L22" s="17"/>
      <c r="M22" s="12"/>
      <c r="N22" s="127"/>
      <c r="O22" s="127"/>
      <c r="P22" s="127"/>
      <c r="Q22" s="128"/>
      <c r="R22" s="12"/>
      <c r="S22" s="17"/>
      <c r="T22" s="9"/>
    </row>
    <row r="23" spans="1:20" ht="17.45" customHeight="1" x14ac:dyDescent="0.15">
      <c r="A23" s="7"/>
      <c r="B23" s="8"/>
      <c r="C23" s="8"/>
      <c r="D23" s="8"/>
      <c r="E23" s="16"/>
      <c r="F23" s="16"/>
      <c r="G23" s="16"/>
      <c r="H23" s="16"/>
      <c r="I23" s="16"/>
      <c r="J23" s="17"/>
      <c r="K23" s="129" t="s">
        <v>310</v>
      </c>
      <c r="L23" s="14"/>
      <c r="M23" s="124"/>
      <c r="N23" s="124"/>
      <c r="O23" s="426">
        <f>認定判定!C32</f>
        <v>0</v>
      </c>
      <c r="P23" s="426"/>
      <c r="Q23" s="426"/>
      <c r="R23" s="143" t="str">
        <f>認定判定!D9</f>
        <v>円</v>
      </c>
      <c r="S23" s="17"/>
      <c r="T23" s="9"/>
    </row>
    <row r="24" spans="1:20" ht="17.45" customHeight="1" x14ac:dyDescent="0.15">
      <c r="A24" s="7"/>
      <c r="B24" s="8"/>
      <c r="C24" s="8"/>
      <c r="D24" s="8"/>
      <c r="E24" s="16"/>
      <c r="F24" s="16"/>
      <c r="G24" s="16"/>
      <c r="H24" s="16"/>
      <c r="I24" s="16"/>
      <c r="J24" s="17"/>
      <c r="K24" s="130" t="s">
        <v>311</v>
      </c>
      <c r="L24" s="131"/>
      <c r="M24" s="126"/>
      <c r="N24" s="126"/>
      <c r="O24" s="426">
        <f>認定判定!C32</f>
        <v>0</v>
      </c>
      <c r="P24" s="426"/>
      <c r="Q24" s="426"/>
      <c r="R24" s="144" t="str">
        <f>認定判定!D9</f>
        <v>円</v>
      </c>
      <c r="S24" s="17"/>
      <c r="T24" s="9"/>
    </row>
    <row r="25" spans="1:20" ht="17.45" customHeight="1" x14ac:dyDescent="0.15">
      <c r="A25" s="7"/>
      <c r="B25" s="8"/>
      <c r="C25" s="8"/>
      <c r="D25" s="8"/>
      <c r="E25" s="16" t="str">
        <f>"Ｂ：Ａの期間に対応する前年"&amp;DBCS(認定判定!D8)&amp;"か月間の売上高等"</f>
        <v>Ｂ：Ａの期間に対応する前年１か月間の売上高等</v>
      </c>
      <c r="F25" s="16"/>
      <c r="G25" s="16"/>
      <c r="H25" s="16"/>
      <c r="I25" s="16"/>
      <c r="J25" s="17"/>
      <c r="K25" s="17"/>
      <c r="L25" s="17"/>
      <c r="M25" s="17"/>
      <c r="N25" s="127"/>
      <c r="O25" s="127"/>
      <c r="P25" s="127"/>
      <c r="Q25" s="128"/>
      <c r="R25" s="12"/>
      <c r="S25" s="17"/>
      <c r="T25" s="9"/>
    </row>
    <row r="26" spans="1:20" ht="17.45" customHeight="1" x14ac:dyDescent="0.15">
      <c r="A26" s="7"/>
      <c r="B26" s="8"/>
      <c r="C26" s="8"/>
      <c r="D26" s="8"/>
      <c r="E26" s="16"/>
      <c r="F26" s="16"/>
      <c r="G26" s="16"/>
      <c r="H26" s="16"/>
      <c r="I26" s="16"/>
      <c r="J26" s="17"/>
      <c r="K26" s="129" t="s">
        <v>310</v>
      </c>
      <c r="L26" s="14"/>
      <c r="M26" s="124"/>
      <c r="N26" s="124"/>
      <c r="O26" s="426">
        <f>認定判定!C18</f>
        <v>0</v>
      </c>
      <c r="P26" s="426"/>
      <c r="Q26" s="426"/>
      <c r="R26" s="143" t="str">
        <f>認定判定!D9</f>
        <v>円</v>
      </c>
      <c r="S26" s="17"/>
      <c r="T26" s="9"/>
    </row>
    <row r="27" spans="1:20" ht="17.45" customHeight="1" x14ac:dyDescent="0.15">
      <c r="A27" s="7"/>
      <c r="B27" s="8"/>
      <c r="C27" s="8"/>
      <c r="D27" s="8"/>
      <c r="E27" s="16"/>
      <c r="F27" s="16"/>
      <c r="G27" s="16"/>
      <c r="H27" s="16"/>
      <c r="I27" s="16"/>
      <c r="J27" s="17"/>
      <c r="K27" s="130" t="s">
        <v>311</v>
      </c>
      <c r="L27" s="131"/>
      <c r="M27" s="126"/>
      <c r="N27" s="126"/>
      <c r="O27" s="426">
        <f>認定判定!C18</f>
        <v>0</v>
      </c>
      <c r="P27" s="426"/>
      <c r="Q27" s="426"/>
      <c r="R27" s="144" t="str">
        <f>認定判定!D9</f>
        <v>円</v>
      </c>
      <c r="S27" s="17"/>
      <c r="T27" s="9"/>
    </row>
    <row r="28" spans="1:20" ht="17.45" customHeight="1" x14ac:dyDescent="0.15">
      <c r="A28" s="7"/>
      <c r="B28" s="8"/>
      <c r="C28" s="8"/>
      <c r="D28" s="58" t="str">
        <f>"（ロ）最近"&amp; DBCS(認定判定!D8+2) &amp;"か月間の売上高等の実績見込み"</f>
        <v>（ロ）最近３か月間の売上高等の実績見込み</v>
      </c>
      <c r="E28" s="37"/>
      <c r="F28" s="37"/>
      <c r="G28" s="37"/>
      <c r="H28" s="37"/>
      <c r="I28" s="37"/>
      <c r="J28" s="37"/>
      <c r="K28" s="37"/>
      <c r="L28" s="37"/>
      <c r="M28" s="8"/>
      <c r="N28" s="8"/>
      <c r="O28" s="8"/>
      <c r="P28" s="8"/>
      <c r="Q28" s="8"/>
      <c r="R28" s="8"/>
      <c r="S28" s="37"/>
      <c r="T28" s="9"/>
    </row>
    <row r="29" spans="1:20" ht="17.45" customHeight="1" x14ac:dyDescent="0.15">
      <c r="A29" s="7"/>
      <c r="B29" s="8"/>
      <c r="C29" s="8"/>
      <c r="D29" s="58"/>
      <c r="E29" s="385" t="s">
        <v>32</v>
      </c>
      <c r="F29" s="385"/>
      <c r="G29" s="385"/>
      <c r="H29" s="385"/>
      <c r="I29" s="386" t="s">
        <v>27</v>
      </c>
      <c r="J29" s="386"/>
      <c r="K29" s="56" t="s">
        <v>308</v>
      </c>
      <c r="L29" s="56"/>
      <c r="M29" s="125"/>
      <c r="N29" s="125"/>
      <c r="O29" s="445">
        <f>認定判定!C46</f>
        <v>0</v>
      </c>
      <c r="P29" s="445"/>
      <c r="Q29" s="445"/>
      <c r="R29" s="445"/>
      <c r="S29" s="37"/>
      <c r="T29" s="9"/>
    </row>
    <row r="30" spans="1:20" ht="17.45" customHeight="1" x14ac:dyDescent="0.15">
      <c r="A30" s="7"/>
      <c r="B30" s="8"/>
      <c r="C30" s="8"/>
      <c r="D30" s="37"/>
      <c r="E30" s="442" t="s">
        <v>34</v>
      </c>
      <c r="F30" s="442"/>
      <c r="G30" s="442"/>
      <c r="H30" s="442"/>
      <c r="I30" s="386"/>
      <c r="J30" s="386"/>
      <c r="K30" s="132" t="s">
        <v>309</v>
      </c>
      <c r="L30" s="132"/>
      <c r="M30" s="134"/>
      <c r="N30" s="134"/>
      <c r="O30" s="446">
        <f>認定判定!C46</f>
        <v>0</v>
      </c>
      <c r="P30" s="446"/>
      <c r="Q30" s="446"/>
      <c r="R30" s="446"/>
      <c r="S30" s="37"/>
      <c r="T30" s="9"/>
    </row>
    <row r="31" spans="1:20" ht="17.45" customHeight="1" x14ac:dyDescent="0.15">
      <c r="A31" s="7"/>
      <c r="B31" s="8"/>
      <c r="C31" s="8"/>
      <c r="D31" s="37"/>
      <c r="E31" s="16" t="s">
        <v>82</v>
      </c>
      <c r="F31" s="16"/>
      <c r="G31" s="16"/>
      <c r="H31" s="16"/>
      <c r="I31" s="16"/>
      <c r="J31" s="17"/>
      <c r="K31" s="17"/>
      <c r="L31" s="17"/>
      <c r="M31" s="12"/>
      <c r="N31" s="127"/>
      <c r="O31" s="127"/>
      <c r="P31" s="127"/>
      <c r="Q31" s="128"/>
      <c r="R31" s="8"/>
      <c r="S31" s="37"/>
      <c r="T31" s="9"/>
    </row>
    <row r="32" spans="1:20" ht="17.45" customHeight="1" x14ac:dyDescent="0.15">
      <c r="A32" s="7"/>
      <c r="B32" s="8"/>
      <c r="C32" s="8"/>
      <c r="D32" s="37"/>
      <c r="E32" s="16"/>
      <c r="F32" s="16"/>
      <c r="G32" s="16"/>
      <c r="H32" s="16"/>
      <c r="I32" s="16"/>
      <c r="J32" s="17"/>
      <c r="K32" s="129" t="s">
        <v>310</v>
      </c>
      <c r="L32" s="14"/>
      <c r="M32" s="124"/>
      <c r="N32" s="124"/>
      <c r="O32" s="426">
        <f>SUM(認定判定!C34:C35)</f>
        <v>0</v>
      </c>
      <c r="P32" s="426"/>
      <c r="Q32" s="426"/>
      <c r="R32" s="143" t="str">
        <f>認定判定!D9</f>
        <v>円</v>
      </c>
      <c r="S32" s="37"/>
      <c r="T32" s="9"/>
    </row>
    <row r="33" spans="1:20" ht="17.45" customHeight="1" x14ac:dyDescent="0.15">
      <c r="A33" s="7"/>
      <c r="B33" s="8"/>
      <c r="C33" s="8"/>
      <c r="D33" s="37"/>
      <c r="E33" s="16"/>
      <c r="F33" s="16"/>
      <c r="G33" s="16"/>
      <c r="H33" s="16"/>
      <c r="I33" s="16"/>
      <c r="J33" s="17"/>
      <c r="K33" s="130" t="s">
        <v>311</v>
      </c>
      <c r="L33" s="131"/>
      <c r="M33" s="126"/>
      <c r="N33" s="126"/>
      <c r="O33" s="426">
        <f>SUM(認定判定!C34:C35)</f>
        <v>0</v>
      </c>
      <c r="P33" s="426"/>
      <c r="Q33" s="426"/>
      <c r="R33" s="144" t="str">
        <f>認定判定!D9</f>
        <v>円</v>
      </c>
      <c r="S33" s="37"/>
      <c r="T33" s="9"/>
    </row>
    <row r="34" spans="1:20" ht="17.45" customHeight="1" x14ac:dyDescent="0.15">
      <c r="A34" s="7"/>
      <c r="B34" s="8"/>
      <c r="C34" s="8"/>
      <c r="D34" s="37"/>
      <c r="E34" s="16" t="s">
        <v>83</v>
      </c>
      <c r="F34" s="16"/>
      <c r="G34" s="16"/>
      <c r="H34" s="16"/>
      <c r="I34" s="16"/>
      <c r="J34" s="17"/>
      <c r="K34" s="17"/>
      <c r="L34" s="17"/>
      <c r="M34" s="17"/>
      <c r="N34" s="444"/>
      <c r="O34" s="444"/>
      <c r="P34" s="444"/>
      <c r="Q34" s="128"/>
      <c r="R34" s="8"/>
      <c r="S34" s="37"/>
      <c r="T34" s="9"/>
    </row>
    <row r="35" spans="1:20" ht="17.45" customHeight="1" x14ac:dyDescent="0.15">
      <c r="A35" s="7"/>
      <c r="B35" s="8"/>
      <c r="C35" s="8"/>
      <c r="D35" s="37"/>
      <c r="E35" s="16"/>
      <c r="F35" s="16"/>
      <c r="G35" s="16"/>
      <c r="H35" s="16"/>
      <c r="I35" s="16"/>
      <c r="J35" s="17"/>
      <c r="K35" s="129" t="s">
        <v>310</v>
      </c>
      <c r="L35" s="14"/>
      <c r="M35" s="124"/>
      <c r="N35" s="124"/>
      <c r="O35" s="426">
        <f>SUM(認定判定!C20:C21)</f>
        <v>0</v>
      </c>
      <c r="P35" s="426"/>
      <c r="Q35" s="426"/>
      <c r="R35" s="143" t="str">
        <f>認定判定!D9</f>
        <v>円</v>
      </c>
      <c r="S35" s="37"/>
      <c r="T35" s="9"/>
    </row>
    <row r="36" spans="1:20" ht="17.45" customHeight="1" x14ac:dyDescent="0.15">
      <c r="A36" s="7"/>
      <c r="B36" s="8"/>
      <c r="C36" s="8"/>
      <c r="D36" s="37"/>
      <c r="E36" s="16"/>
      <c r="F36" s="16"/>
      <c r="G36" s="16"/>
      <c r="H36" s="16"/>
      <c r="I36" s="16"/>
      <c r="J36" s="17"/>
      <c r="K36" s="130" t="s">
        <v>311</v>
      </c>
      <c r="L36" s="131"/>
      <c r="M36" s="126"/>
      <c r="N36" s="126"/>
      <c r="O36" s="426">
        <f>SUM(認定判定!C20:C21)</f>
        <v>0</v>
      </c>
      <c r="P36" s="426"/>
      <c r="Q36" s="426"/>
      <c r="R36" s="144" t="str">
        <f>認定判定!D9</f>
        <v>円</v>
      </c>
      <c r="S36" s="37"/>
      <c r="T36" s="9"/>
    </row>
    <row r="37" spans="1:20" ht="17.45" customHeight="1" x14ac:dyDescent="0.15">
      <c r="A37" s="22"/>
      <c r="B37" s="23"/>
      <c r="C37" s="23"/>
      <c r="D37" s="38"/>
      <c r="E37" s="38"/>
      <c r="F37" s="38"/>
      <c r="G37" s="38"/>
      <c r="H37" s="38"/>
      <c r="I37" s="38"/>
      <c r="J37" s="38"/>
      <c r="K37" s="38"/>
      <c r="L37" s="38"/>
      <c r="M37" s="38"/>
      <c r="N37" s="38"/>
      <c r="O37" s="38"/>
      <c r="P37" s="38"/>
      <c r="Q37" s="38"/>
      <c r="R37" s="38"/>
      <c r="S37" s="38"/>
      <c r="T37" s="24"/>
    </row>
    <row r="38" spans="1:20" ht="17.45" customHeight="1" x14ac:dyDescent="0.15">
      <c r="C38" s="3" t="s">
        <v>38</v>
      </c>
    </row>
    <row r="39" spans="1:20" ht="17.45" customHeight="1" x14ac:dyDescent="0.15">
      <c r="C39" s="3" t="s">
        <v>39</v>
      </c>
      <c r="D39" s="20" t="s">
        <v>40</v>
      </c>
      <c r="E39" s="20"/>
      <c r="F39" s="20"/>
      <c r="G39" s="20"/>
      <c r="H39" s="20"/>
      <c r="I39" s="20"/>
      <c r="J39" s="20"/>
      <c r="K39" s="20"/>
      <c r="L39" s="20"/>
      <c r="M39" s="20"/>
      <c r="N39" s="20"/>
      <c r="O39" s="20"/>
      <c r="P39" s="20"/>
      <c r="Q39" s="20"/>
      <c r="R39" s="20"/>
      <c r="S39" s="123"/>
    </row>
    <row r="40" spans="1:20" s="3" customFormat="1" ht="17.45" customHeight="1" x14ac:dyDescent="0.15">
      <c r="C40" s="3" t="s">
        <v>41</v>
      </c>
      <c r="D40" s="346" t="s">
        <v>42</v>
      </c>
      <c r="E40" s="346"/>
      <c r="F40" s="346"/>
      <c r="G40" s="346"/>
      <c r="H40" s="346"/>
      <c r="I40" s="346"/>
      <c r="J40" s="346"/>
      <c r="K40" s="346"/>
      <c r="L40" s="346"/>
      <c r="M40" s="346"/>
      <c r="N40" s="346"/>
      <c r="O40" s="346"/>
      <c r="P40" s="346"/>
      <c r="Q40" s="346"/>
      <c r="R40" s="346"/>
      <c r="S40" s="123"/>
    </row>
    <row r="41" spans="1:20" s="3" customFormat="1" ht="17.45" customHeight="1" x14ac:dyDescent="0.15">
      <c r="C41" s="119"/>
      <c r="D41" s="346"/>
      <c r="E41" s="346"/>
      <c r="F41" s="346"/>
      <c r="G41" s="346"/>
      <c r="H41" s="346"/>
      <c r="I41" s="346"/>
      <c r="J41" s="346"/>
      <c r="K41" s="346"/>
      <c r="L41" s="346"/>
      <c r="M41" s="346"/>
      <c r="N41" s="346"/>
      <c r="O41" s="346"/>
      <c r="P41" s="346"/>
      <c r="Q41" s="346"/>
      <c r="R41" s="346"/>
      <c r="S41" s="20"/>
    </row>
    <row r="42" spans="1:20" s="3" customFormat="1" ht="17.45" customHeight="1" x14ac:dyDescent="0.15">
      <c r="C42" s="119"/>
      <c r="D42" s="119"/>
      <c r="E42" s="119"/>
      <c r="F42" s="119"/>
      <c r="G42" s="119"/>
      <c r="H42" s="119"/>
      <c r="I42" s="119"/>
      <c r="J42" s="119"/>
      <c r="K42" s="119"/>
      <c r="L42" s="119"/>
      <c r="M42" s="119"/>
      <c r="N42" s="119"/>
      <c r="O42" s="119"/>
      <c r="P42" s="119"/>
      <c r="Q42" s="119"/>
      <c r="R42" s="119"/>
    </row>
    <row r="43" spans="1:20" s="3" customFormat="1" ht="17.45" customHeight="1" x14ac:dyDescent="0.15">
      <c r="D43" s="3" t="str">
        <f>VLOOKUP(認定判定!C5,市町村!A:C,3,FALSE)&amp;""</f>
        <v>番号</v>
      </c>
    </row>
    <row r="44" spans="1:20" s="3" customFormat="1" ht="17.45" customHeight="1" x14ac:dyDescent="0.15">
      <c r="D44" s="3" t="s">
        <v>43</v>
      </c>
    </row>
    <row r="45" spans="1:20" s="3" customFormat="1" ht="17.25" customHeight="1" x14ac:dyDescent="0.15">
      <c r="D45" s="3" t="s">
        <v>44</v>
      </c>
    </row>
    <row r="46" spans="1:20" ht="17.45" customHeight="1" x14ac:dyDescent="0.15">
      <c r="G46" s="4"/>
      <c r="H46" s="3" t="str">
        <f>IF(J46&lt;&gt;"","認定者名","")</f>
        <v/>
      </c>
      <c r="J46" s="3" t="str">
        <f>VLOOKUP(認定判定!C5,市町村!A:C,2,FALSE)&amp;""</f>
        <v/>
      </c>
      <c r="K46" s="4"/>
      <c r="S46" s="4"/>
      <c r="T46" s="4"/>
    </row>
    <row r="47" spans="1:20" ht="17.45" customHeight="1" x14ac:dyDescent="0.15">
      <c r="S47" s="4"/>
      <c r="T47" s="4"/>
    </row>
    <row r="48" spans="1:20" s="3" customFormat="1" ht="17.45" customHeight="1" x14ac:dyDescent="0.15">
      <c r="C48" s="3" t="s">
        <v>316</v>
      </c>
    </row>
    <row r="49" s="3" customFormat="1" ht="17.45" customHeight="1" x14ac:dyDescent="0.15"/>
    <row r="50" s="3" customFormat="1" ht="17.45" customHeight="1" x14ac:dyDescent="0.15"/>
    <row r="51" s="3" customFormat="1" ht="17.45" customHeight="1" x14ac:dyDescent="0.15"/>
  </sheetData>
  <sheetProtection password="EFF8" sheet="1" objects="1" scenarios="1"/>
  <mergeCells count="37">
    <mergeCell ref="D40:R41"/>
    <mergeCell ref="O20:R20"/>
    <mergeCell ref="O21:R21"/>
    <mergeCell ref="O23:Q23"/>
    <mergeCell ref="O24:Q24"/>
    <mergeCell ref="O26:Q26"/>
    <mergeCell ref="O27:Q27"/>
    <mergeCell ref="E29:H29"/>
    <mergeCell ref="I29:J30"/>
    <mergeCell ref="E30:H30"/>
    <mergeCell ref="O29:R29"/>
    <mergeCell ref="O30:R30"/>
    <mergeCell ref="O32:Q32"/>
    <mergeCell ref="O33:Q33"/>
    <mergeCell ref="O35:Q35"/>
    <mergeCell ref="O36:Q36"/>
    <mergeCell ref="C17:R17"/>
    <mergeCell ref="E20:F20"/>
    <mergeCell ref="G20:H21"/>
    <mergeCell ref="E21:F21"/>
    <mergeCell ref="N34:P34"/>
    <mergeCell ref="D19:K19"/>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3"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T46"/>
  <sheetViews>
    <sheetView showGridLines="0" view="pageBreakPreview" zoomScale="85" zoomScaleNormal="100" zoomScaleSheetLayoutView="85" workbookViewId="0">
      <selection sqref="A1:T1"/>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99" t="s">
        <v>66</v>
      </c>
      <c r="B1" s="400"/>
      <c r="C1" s="400"/>
      <c r="D1" s="400"/>
      <c r="E1" s="400"/>
      <c r="F1" s="400"/>
      <c r="G1" s="400"/>
      <c r="H1" s="401"/>
      <c r="I1" s="401"/>
      <c r="J1" s="401"/>
      <c r="K1" s="401"/>
      <c r="L1" s="401"/>
      <c r="M1" s="401"/>
      <c r="N1" s="401"/>
      <c r="O1" s="401"/>
      <c r="P1" s="401"/>
      <c r="Q1" s="401"/>
      <c r="R1" s="401"/>
      <c r="S1" s="401"/>
      <c r="T1" s="396"/>
    </row>
    <row r="2" spans="1:20" ht="21" customHeight="1" thickTop="1" thickBot="1" x14ac:dyDescent="0.2">
      <c r="A2" s="393"/>
      <c r="B2" s="394"/>
      <c r="C2" s="394"/>
      <c r="D2" s="394"/>
      <c r="E2" s="394"/>
      <c r="F2" s="394"/>
      <c r="G2" s="395"/>
      <c r="H2" s="396"/>
      <c r="I2" s="397"/>
      <c r="J2" s="397"/>
      <c r="K2" s="397"/>
      <c r="L2" s="397"/>
      <c r="M2" s="397"/>
      <c r="N2" s="397"/>
      <c r="O2" s="397"/>
      <c r="P2" s="397"/>
      <c r="Q2" s="397"/>
      <c r="R2" s="397"/>
      <c r="S2" s="397"/>
      <c r="T2" s="397"/>
    </row>
    <row r="3" spans="1:20" ht="21" customHeight="1" thickTop="1" x14ac:dyDescent="0.15">
      <c r="A3" s="398"/>
      <c r="B3" s="398"/>
      <c r="C3" s="398"/>
      <c r="D3" s="398"/>
      <c r="E3" s="398"/>
      <c r="F3" s="398"/>
      <c r="G3" s="398"/>
      <c r="H3" s="397"/>
      <c r="I3" s="397"/>
      <c r="J3" s="397"/>
      <c r="K3" s="397"/>
      <c r="L3" s="397"/>
      <c r="M3" s="397"/>
      <c r="N3" s="397"/>
      <c r="O3" s="397"/>
      <c r="P3" s="397"/>
      <c r="Q3" s="397"/>
      <c r="R3" s="397"/>
      <c r="S3" s="397"/>
      <c r="T3" s="397"/>
    </row>
    <row r="4" spans="1:20" ht="17.45" customHeight="1" x14ac:dyDescent="0.15">
      <c r="A4" s="3" t="s">
        <v>254</v>
      </c>
    </row>
    <row r="5" spans="1:20" ht="17.25" x14ac:dyDescent="0.2">
      <c r="A5" s="5"/>
      <c r="B5" s="329" t="s">
        <v>84</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IF(認定判定!$H$16="","使用できません","")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45"/>
      <c r="D12" s="45"/>
      <c r="E12" s="45"/>
      <c r="F12" s="45"/>
      <c r="G12" s="45"/>
      <c r="H12" s="45"/>
      <c r="I12" s="45"/>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thickBot="1" x14ac:dyDescent="0.2">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35" t="str">
        <f>認定判定!$G$27</f>
        <v>　　　　　　　　　　　　　　　　　　業</v>
      </c>
      <c r="C17" s="436"/>
      <c r="D17" s="436"/>
      <c r="E17" s="436"/>
      <c r="F17" s="436"/>
      <c r="G17" s="437"/>
      <c r="H17" s="438" t="str">
        <f>認定判定!$G$28</f>
        <v/>
      </c>
      <c r="I17" s="434"/>
      <c r="J17" s="434"/>
      <c r="K17" s="434"/>
      <c r="L17" s="434"/>
      <c r="M17" s="434"/>
      <c r="N17" s="434" t="str">
        <f>認定判定!$G$29</f>
        <v/>
      </c>
      <c r="O17" s="434"/>
      <c r="P17" s="434"/>
      <c r="Q17" s="434"/>
      <c r="R17" s="434"/>
      <c r="S17" s="434"/>
      <c r="T17" s="9"/>
    </row>
    <row r="18" spans="1:20" ht="17.45" customHeight="1" thickTop="1" x14ac:dyDescent="0.15">
      <c r="A18" s="7"/>
      <c r="B18" s="433" t="str">
        <f>認定判定!$G$30</f>
        <v/>
      </c>
      <c r="C18" s="433"/>
      <c r="D18" s="433"/>
      <c r="E18" s="433"/>
      <c r="F18" s="433"/>
      <c r="G18" s="433"/>
      <c r="H18" s="434" t="str">
        <f>認定判定!$G$31</f>
        <v/>
      </c>
      <c r="I18" s="434"/>
      <c r="J18" s="434"/>
      <c r="K18" s="434"/>
      <c r="L18" s="434"/>
      <c r="M18" s="434"/>
      <c r="N18" s="434" t="str">
        <f>認定判定!$G$32</f>
        <v/>
      </c>
      <c r="O18" s="434"/>
      <c r="P18" s="434"/>
      <c r="Q18" s="434"/>
      <c r="R18" s="434"/>
      <c r="S18" s="434"/>
      <c r="T18" s="9"/>
    </row>
    <row r="19" spans="1:20" ht="17.45" customHeight="1" x14ac:dyDescent="0.15">
      <c r="A19" s="7"/>
      <c r="B19" s="388" t="s">
        <v>85</v>
      </c>
      <c r="C19" s="388"/>
      <c r="D19" s="388"/>
      <c r="E19" s="388"/>
      <c r="F19" s="388"/>
      <c r="G19" s="388"/>
      <c r="H19" s="388"/>
      <c r="I19" s="388"/>
      <c r="J19" s="388"/>
      <c r="K19" s="388"/>
      <c r="L19" s="388"/>
      <c r="M19" s="388"/>
      <c r="N19" s="388"/>
      <c r="O19" s="388"/>
      <c r="P19" s="388"/>
      <c r="Q19" s="388"/>
      <c r="R19" s="388"/>
      <c r="S19" s="388"/>
      <c r="T19" s="9"/>
    </row>
    <row r="20" spans="1:20" ht="17.45" customHeight="1" x14ac:dyDescent="0.15">
      <c r="A20" s="7"/>
      <c r="B20" s="389"/>
      <c r="C20" s="389"/>
      <c r="D20" s="389"/>
      <c r="E20" s="389"/>
      <c r="F20" s="389"/>
      <c r="G20" s="389"/>
      <c r="H20" s="389"/>
      <c r="I20" s="389"/>
      <c r="J20" s="389"/>
      <c r="K20" s="389"/>
      <c r="L20" s="389"/>
      <c r="M20" s="389"/>
      <c r="N20" s="389"/>
      <c r="O20" s="389"/>
      <c r="P20" s="389"/>
      <c r="Q20" s="389"/>
      <c r="R20" s="389"/>
      <c r="S20" s="389"/>
      <c r="T20" s="9"/>
    </row>
    <row r="21" spans="1:20" ht="17.45" customHeight="1" x14ac:dyDescent="0.15">
      <c r="A21" s="7"/>
      <c r="B21" s="389"/>
      <c r="C21" s="389"/>
      <c r="D21" s="389"/>
      <c r="E21" s="389"/>
      <c r="F21" s="389"/>
      <c r="G21" s="389"/>
      <c r="H21" s="389"/>
      <c r="I21" s="389"/>
      <c r="J21" s="389"/>
      <c r="K21" s="389"/>
      <c r="L21" s="389"/>
      <c r="M21" s="389"/>
      <c r="N21" s="389"/>
      <c r="O21" s="389"/>
      <c r="P21" s="389"/>
      <c r="Q21" s="389"/>
      <c r="R21" s="389"/>
      <c r="S21" s="389"/>
      <c r="T21" s="9"/>
    </row>
    <row r="22" spans="1:20" ht="17.45" customHeight="1" x14ac:dyDescent="0.15">
      <c r="A22" s="7"/>
      <c r="B22" s="8"/>
      <c r="C22" s="337" t="s">
        <v>23</v>
      </c>
      <c r="D22" s="337"/>
      <c r="E22" s="337"/>
      <c r="F22" s="337"/>
      <c r="G22" s="337"/>
      <c r="H22" s="337"/>
      <c r="I22" s="337"/>
      <c r="J22" s="337"/>
      <c r="K22" s="337"/>
      <c r="L22" s="337"/>
      <c r="M22" s="337"/>
      <c r="N22" s="337"/>
      <c r="O22" s="337"/>
      <c r="P22" s="337"/>
      <c r="Q22" s="337"/>
      <c r="R22" s="337"/>
      <c r="S22" s="47"/>
      <c r="T22" s="9"/>
    </row>
    <row r="23" spans="1:20" ht="17.45" customHeight="1" x14ac:dyDescent="0.15">
      <c r="A23" s="7"/>
      <c r="B23" s="8"/>
      <c r="C23" s="8" t="s">
        <v>77</v>
      </c>
      <c r="D23" s="8"/>
      <c r="E23" s="8"/>
      <c r="F23" s="8"/>
      <c r="G23" s="8"/>
      <c r="H23" s="8"/>
      <c r="I23" s="8"/>
      <c r="J23" s="8"/>
      <c r="K23" s="8"/>
      <c r="L23" s="8"/>
      <c r="M23" s="8"/>
      <c r="T23" s="9"/>
    </row>
    <row r="24" spans="1:20" ht="17.45" customHeight="1" x14ac:dyDescent="0.15">
      <c r="A24" s="7"/>
      <c r="B24" s="8"/>
      <c r="C24" s="8"/>
      <c r="D24" s="8" t="s">
        <v>78</v>
      </c>
      <c r="E24" s="8"/>
      <c r="F24" s="8"/>
      <c r="G24" s="8"/>
      <c r="H24" s="8"/>
      <c r="I24" s="8"/>
      <c r="J24" s="8"/>
      <c r="K24" s="8"/>
      <c r="L24" s="8"/>
      <c r="M24" s="8"/>
      <c r="T24" s="9"/>
    </row>
    <row r="25" spans="1:20" ht="17.45" customHeight="1" x14ac:dyDescent="0.15">
      <c r="A25" s="7"/>
      <c r="B25" s="8"/>
      <c r="C25" s="8"/>
      <c r="D25" s="8"/>
      <c r="E25" s="385" t="s">
        <v>48</v>
      </c>
      <c r="F25" s="385"/>
      <c r="G25" s="386" t="s">
        <v>27</v>
      </c>
      <c r="H25" s="386"/>
      <c r="I25" s="8"/>
      <c r="J25" s="12"/>
      <c r="L25" s="390" t="s">
        <v>73</v>
      </c>
      <c r="M25" s="390"/>
      <c r="N25" s="441">
        <f>認定判定!$C$42</f>
        <v>0</v>
      </c>
      <c r="O25" s="441"/>
      <c r="P25" s="441"/>
      <c r="Q25" s="52"/>
      <c r="S25" s="51"/>
      <c r="T25" s="9"/>
    </row>
    <row r="26" spans="1:20" ht="17.45" customHeight="1" x14ac:dyDescent="0.15">
      <c r="A26" s="7"/>
      <c r="B26" s="8"/>
      <c r="C26" s="8"/>
      <c r="D26" s="8"/>
      <c r="E26" s="387" t="s">
        <v>86</v>
      </c>
      <c r="F26" s="387"/>
      <c r="G26" s="386"/>
      <c r="H26" s="386"/>
      <c r="I26" s="8"/>
      <c r="J26" s="12"/>
      <c r="K26" s="12"/>
      <c r="L26" s="439"/>
      <c r="M26" s="439"/>
      <c r="N26" s="440"/>
      <c r="O26" s="440"/>
      <c r="P26" s="440"/>
      <c r="Q26" s="57"/>
      <c r="R26" s="53"/>
      <c r="S26" s="12"/>
      <c r="T26" s="9"/>
    </row>
    <row r="27" spans="1:20" ht="17.45" customHeight="1" x14ac:dyDescent="0.15">
      <c r="A27" s="7"/>
      <c r="B27" s="8"/>
      <c r="C27" s="8"/>
      <c r="D27" s="8"/>
      <c r="E27" s="16" t="s">
        <v>79</v>
      </c>
      <c r="F27" s="16"/>
      <c r="G27" s="16"/>
      <c r="H27" s="16"/>
      <c r="I27" s="16"/>
      <c r="J27" s="17"/>
      <c r="K27" s="17"/>
      <c r="L27" s="17"/>
      <c r="M27" s="12"/>
      <c r="N27" s="426">
        <f>認定判定!$C$31</f>
        <v>0</v>
      </c>
      <c r="O27" s="426"/>
      <c r="P27" s="426"/>
      <c r="Q27" s="56" t="str">
        <f>認定判定!$D$9</f>
        <v>円</v>
      </c>
      <c r="R27" s="12"/>
      <c r="S27" s="17"/>
      <c r="T27" s="9"/>
    </row>
    <row r="28" spans="1:20" ht="17.45" customHeight="1" x14ac:dyDescent="0.15">
      <c r="A28" s="7"/>
      <c r="B28" s="8"/>
      <c r="C28" s="8"/>
      <c r="D28" s="8"/>
      <c r="E28" s="16" t="s">
        <v>50</v>
      </c>
      <c r="F28" s="16"/>
      <c r="G28" s="16"/>
      <c r="H28" s="16"/>
      <c r="I28" s="16"/>
      <c r="J28" s="17"/>
      <c r="K28" s="17"/>
      <c r="L28" s="17"/>
      <c r="M28" s="17"/>
      <c r="N28" s="426">
        <f>SUM(認定判定!$C$29:$C$30)</f>
        <v>0</v>
      </c>
      <c r="O28" s="426"/>
      <c r="P28" s="426"/>
      <c r="Q28" s="56" t="str">
        <f>認定判定!$D$9</f>
        <v>円</v>
      </c>
      <c r="R28" s="12"/>
      <c r="S28" s="17"/>
      <c r="T28" s="9"/>
    </row>
    <row r="29" spans="1:20" ht="17.45" customHeight="1" x14ac:dyDescent="0.15">
      <c r="A29" s="7"/>
      <c r="B29" s="8"/>
      <c r="C29" s="8"/>
      <c r="D29" s="8"/>
      <c r="E29" s="58" t="s">
        <v>87</v>
      </c>
      <c r="F29" s="8"/>
      <c r="G29" s="8"/>
      <c r="H29" s="8"/>
      <c r="I29" s="8"/>
      <c r="J29" s="8"/>
      <c r="K29" s="8"/>
      <c r="L29" s="8"/>
      <c r="M29" s="17"/>
      <c r="N29" s="447"/>
      <c r="O29" s="447"/>
      <c r="P29" s="447"/>
      <c r="Q29" s="59"/>
      <c r="R29" s="17"/>
      <c r="S29" s="8"/>
      <c r="T29" s="9"/>
    </row>
    <row r="30" spans="1:20" ht="17.45" customHeight="1" x14ac:dyDescent="0.15">
      <c r="A30" s="7"/>
      <c r="B30" s="8"/>
      <c r="C30" s="8"/>
      <c r="D30" s="37"/>
      <c r="E30" s="385" t="s">
        <v>88</v>
      </c>
      <c r="F30" s="385"/>
      <c r="G30" s="37"/>
      <c r="H30" s="37"/>
      <c r="I30" s="37"/>
      <c r="J30" s="37"/>
      <c r="K30" s="37"/>
      <c r="L30" s="37"/>
      <c r="M30" s="8"/>
      <c r="N30" s="426">
        <f>ROUNDDOWN((SUM(認定判定!$C$29:$C$31)/3),0)</f>
        <v>0</v>
      </c>
      <c r="O30" s="426"/>
      <c r="P30" s="426"/>
      <c r="Q30" s="56" t="str">
        <f>認定判定!$D$9</f>
        <v>円</v>
      </c>
      <c r="R30" s="8"/>
      <c r="S30" s="37"/>
      <c r="T30" s="9"/>
    </row>
    <row r="31" spans="1:20" ht="17.45" customHeight="1" x14ac:dyDescent="0.15">
      <c r="A31" s="7"/>
      <c r="B31" s="8"/>
      <c r="C31" s="8"/>
      <c r="D31" s="58"/>
      <c r="E31" s="448" t="s">
        <v>53</v>
      </c>
      <c r="F31" s="387"/>
      <c r="G31" s="37"/>
      <c r="H31" s="37"/>
      <c r="I31" s="37"/>
      <c r="J31" s="37"/>
      <c r="K31" s="37"/>
      <c r="L31" s="37"/>
      <c r="M31" s="8"/>
      <c r="N31" s="8"/>
      <c r="O31" s="8"/>
      <c r="P31" s="8"/>
      <c r="Q31" s="8"/>
      <c r="R31" s="8"/>
      <c r="S31" s="37"/>
      <c r="T31" s="9"/>
    </row>
    <row r="32" spans="1:20" ht="17.45" customHeight="1" x14ac:dyDescent="0.15">
      <c r="A32" s="22"/>
      <c r="B32" s="23"/>
      <c r="C32" s="23"/>
      <c r="D32" s="38"/>
      <c r="E32" s="38"/>
      <c r="F32" s="38"/>
      <c r="G32" s="38"/>
      <c r="H32" s="38"/>
      <c r="I32" s="38"/>
      <c r="J32" s="38"/>
      <c r="K32" s="38"/>
      <c r="L32" s="38"/>
      <c r="M32" s="38"/>
      <c r="N32" s="38"/>
      <c r="O32" s="38"/>
      <c r="P32" s="38"/>
      <c r="Q32" s="38"/>
      <c r="R32" s="38"/>
      <c r="S32" s="38"/>
      <c r="T32" s="24"/>
    </row>
    <row r="33" spans="3:20" ht="17.45" customHeight="1" x14ac:dyDescent="0.15">
      <c r="C33" s="3" t="s">
        <v>38</v>
      </c>
    </row>
    <row r="34" spans="3:20" ht="17.45" customHeight="1" x14ac:dyDescent="0.15">
      <c r="C34" s="3" t="s">
        <v>39</v>
      </c>
      <c r="D34" s="20" t="s">
        <v>40</v>
      </c>
      <c r="E34" s="20"/>
      <c r="F34" s="20"/>
      <c r="G34" s="20"/>
      <c r="H34" s="20"/>
      <c r="I34" s="20"/>
      <c r="J34" s="20"/>
      <c r="K34" s="20"/>
      <c r="L34" s="20"/>
      <c r="M34" s="20"/>
      <c r="N34" s="20"/>
      <c r="O34" s="20"/>
      <c r="P34" s="20"/>
      <c r="Q34" s="20"/>
      <c r="R34" s="20"/>
      <c r="S34" s="49"/>
    </row>
    <row r="35" spans="3:20" s="3" customFormat="1" ht="17.45" customHeight="1" x14ac:dyDescent="0.15">
      <c r="C35" s="3" t="s">
        <v>41</v>
      </c>
      <c r="D35" s="346" t="s">
        <v>42</v>
      </c>
      <c r="E35" s="346"/>
      <c r="F35" s="346"/>
      <c r="G35" s="346"/>
      <c r="H35" s="346"/>
      <c r="I35" s="346"/>
      <c r="J35" s="346"/>
      <c r="K35" s="346"/>
      <c r="L35" s="346"/>
      <c r="M35" s="346"/>
      <c r="N35" s="346"/>
      <c r="O35" s="346"/>
      <c r="P35" s="346"/>
      <c r="Q35" s="346"/>
      <c r="R35" s="346"/>
      <c r="S35" s="49"/>
    </row>
    <row r="36" spans="3:20" s="3" customFormat="1" ht="17.45" customHeight="1" x14ac:dyDescent="0.15">
      <c r="C36" s="48"/>
      <c r="D36" s="346"/>
      <c r="E36" s="346"/>
      <c r="F36" s="346"/>
      <c r="G36" s="346"/>
      <c r="H36" s="346"/>
      <c r="I36" s="346"/>
      <c r="J36" s="346"/>
      <c r="K36" s="346"/>
      <c r="L36" s="346"/>
      <c r="M36" s="346"/>
      <c r="N36" s="346"/>
      <c r="O36" s="346"/>
      <c r="P36" s="346"/>
      <c r="Q36" s="346"/>
      <c r="R36" s="346"/>
      <c r="S36" s="20"/>
    </row>
    <row r="37" spans="3:20" s="3" customFormat="1" ht="17.45" customHeight="1" x14ac:dyDescent="0.15">
      <c r="C37" s="48"/>
      <c r="D37" s="48"/>
      <c r="E37" s="48"/>
      <c r="F37" s="48"/>
      <c r="G37" s="48"/>
      <c r="H37" s="48"/>
      <c r="I37" s="48"/>
      <c r="J37" s="48"/>
      <c r="K37" s="48"/>
      <c r="L37" s="48"/>
      <c r="M37" s="48"/>
      <c r="N37" s="48"/>
      <c r="O37" s="48"/>
      <c r="P37" s="48"/>
      <c r="Q37" s="48"/>
      <c r="R37" s="48"/>
    </row>
    <row r="38" spans="3:20" s="3" customFormat="1" ht="17.45" customHeight="1" x14ac:dyDescent="0.15">
      <c r="D38" s="3" t="str">
        <f>VLOOKUP(認定判定!$C$5,市町村!A:C,3,FALSE)&amp;""</f>
        <v>番号</v>
      </c>
    </row>
    <row r="39" spans="3:20" s="3" customFormat="1" ht="17.45" customHeight="1" x14ac:dyDescent="0.15">
      <c r="D39" s="3" t="s">
        <v>43</v>
      </c>
    </row>
    <row r="40" spans="3:20" s="3" customFormat="1" ht="17.45" customHeight="1" x14ac:dyDescent="0.15">
      <c r="D40" s="3" t="s">
        <v>44</v>
      </c>
    </row>
    <row r="41" spans="3:20" ht="17.45" customHeight="1" x14ac:dyDescent="0.15">
      <c r="G41" s="4"/>
      <c r="H41" s="3" t="str">
        <f>IF($J$41&lt;&gt;"","認定者名","")</f>
        <v/>
      </c>
      <c r="J41" s="3" t="str">
        <f>VLOOKUP(認定判定!$C$5,市町村!A:C,2,FALSE)&amp;""</f>
        <v/>
      </c>
      <c r="K41" s="4"/>
      <c r="S41" s="4"/>
      <c r="T41" s="4"/>
    </row>
    <row r="42" spans="3:20" ht="17.45" customHeight="1" x14ac:dyDescent="0.15">
      <c r="S42" s="4"/>
      <c r="T42" s="4"/>
    </row>
    <row r="43" spans="3:20" s="3" customFormat="1" ht="17.45" customHeight="1" x14ac:dyDescent="0.15">
      <c r="C43" s="3" t="s">
        <v>45</v>
      </c>
    </row>
    <row r="44" spans="3:20" s="3" customFormat="1" ht="17.45" customHeight="1" x14ac:dyDescent="0.15">
      <c r="D44" s="3" t="s">
        <v>271</v>
      </c>
    </row>
    <row r="45" spans="3:20" s="3" customFormat="1" ht="17.45" customHeight="1" x14ac:dyDescent="0.15"/>
    <row r="46" spans="3:20" s="3" customFormat="1" ht="17.45" customHeight="1" x14ac:dyDescent="0.15"/>
  </sheetData>
  <sheetProtection password="EFF8" sheet="1" objects="1" scenarios="1"/>
  <mergeCells count="38">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B19:S21"/>
    <mergeCell ref="C22:R22"/>
    <mergeCell ref="E25:F25"/>
    <mergeCell ref="G25:H26"/>
    <mergeCell ref="L25:M25"/>
    <mergeCell ref="N25:P25"/>
    <mergeCell ref="E26:F26"/>
    <mergeCell ref="L26:M26"/>
    <mergeCell ref="N26:P26"/>
    <mergeCell ref="D35:R36"/>
    <mergeCell ref="N29:P29"/>
    <mergeCell ref="E30:F30"/>
    <mergeCell ref="E31:F31"/>
    <mergeCell ref="N30:P30"/>
  </mergeCells>
  <phoneticPr fontId="2"/>
  <conditionalFormatting sqref="C9:I12">
    <cfRule type="cellIs" dxfId="12"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sheetPr>
  <dimension ref="A1:T46"/>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37"/>
      <c r="B2" s="337"/>
      <c r="C2" s="337"/>
      <c r="D2" s="337"/>
      <c r="E2" s="337"/>
      <c r="F2" s="337"/>
      <c r="G2" s="337"/>
      <c r="H2" s="337"/>
      <c r="I2" s="337"/>
      <c r="J2" s="337"/>
      <c r="K2" s="337"/>
      <c r="L2" s="337"/>
      <c r="M2" s="429"/>
      <c r="N2" s="449" t="s">
        <v>66</v>
      </c>
      <c r="O2" s="450"/>
      <c r="P2" s="450"/>
      <c r="Q2" s="450"/>
      <c r="R2" s="450"/>
      <c r="S2" s="450"/>
      <c r="T2" s="451"/>
    </row>
    <row r="3" spans="1:20" ht="21" customHeight="1" x14ac:dyDescent="0.15">
      <c r="A3" s="337"/>
      <c r="B3" s="337"/>
      <c r="C3" s="337"/>
      <c r="D3" s="337"/>
      <c r="E3" s="337"/>
      <c r="F3" s="337"/>
      <c r="G3" s="337"/>
      <c r="H3" s="337"/>
      <c r="I3" s="337"/>
      <c r="J3" s="337"/>
      <c r="K3" s="337"/>
      <c r="L3" s="337"/>
      <c r="M3" s="429"/>
      <c r="N3" s="397"/>
      <c r="O3" s="397"/>
      <c r="P3" s="397"/>
      <c r="Q3" s="397"/>
      <c r="R3" s="397"/>
      <c r="S3" s="397"/>
      <c r="T3" s="397"/>
    </row>
    <row r="4" spans="1:20" ht="17.45" customHeight="1" x14ac:dyDescent="0.15">
      <c r="A4" s="3" t="s">
        <v>318</v>
      </c>
    </row>
    <row r="5" spans="1:20" ht="17.25" x14ac:dyDescent="0.2">
      <c r="A5" s="5"/>
      <c r="B5" s="329" t="s">
        <v>319</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IF(認定判定!H16="","使用できません","")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122"/>
      <c r="D12" s="122"/>
      <c r="E12" s="122"/>
      <c r="F12" s="122"/>
      <c r="G12" s="122"/>
      <c r="H12" s="122"/>
      <c r="I12" s="122"/>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x14ac:dyDescent="0.15">
      <c r="A16" s="7"/>
      <c r="B16" s="8"/>
      <c r="C16" s="337" t="s">
        <v>23</v>
      </c>
      <c r="D16" s="337"/>
      <c r="E16" s="337"/>
      <c r="F16" s="337"/>
      <c r="G16" s="337"/>
      <c r="H16" s="337"/>
      <c r="I16" s="337"/>
      <c r="J16" s="337"/>
      <c r="K16" s="337"/>
      <c r="L16" s="337"/>
      <c r="M16" s="337"/>
      <c r="N16" s="337"/>
      <c r="O16" s="337"/>
      <c r="P16" s="337"/>
      <c r="Q16" s="337"/>
      <c r="R16" s="337"/>
      <c r="S16" s="121"/>
      <c r="T16" s="9"/>
    </row>
    <row r="17" spans="1:20" ht="17.45" customHeight="1" x14ac:dyDescent="0.15">
      <c r="A17" s="7"/>
      <c r="B17" s="8"/>
      <c r="C17" s="8" t="s">
        <v>77</v>
      </c>
      <c r="D17" s="8"/>
      <c r="E17" s="8"/>
      <c r="F17" s="8"/>
      <c r="G17" s="8"/>
      <c r="H17" s="8"/>
      <c r="I17" s="8"/>
      <c r="J17" s="8"/>
      <c r="K17" s="8"/>
      <c r="L17" s="8"/>
      <c r="M17" s="8"/>
      <c r="T17" s="9"/>
    </row>
    <row r="18" spans="1:20" ht="17.45" customHeight="1" x14ac:dyDescent="0.15">
      <c r="A18" s="7"/>
      <c r="B18" s="8"/>
      <c r="C18" s="8"/>
      <c r="D18" s="8" t="str">
        <f>"（イ）最近"&amp;DBCS(認定判定!D8)&amp;"か月間の売上高等"</f>
        <v>（イ）最近１か月間の売上高等</v>
      </c>
      <c r="E18" s="8"/>
      <c r="F18" s="8"/>
      <c r="G18" s="8"/>
      <c r="H18" s="8"/>
      <c r="I18" s="8"/>
      <c r="J18" s="8"/>
      <c r="K18" s="8"/>
      <c r="L18" s="452"/>
      <c r="M18" s="452"/>
      <c r="N18" s="453"/>
      <c r="O18" s="453"/>
      <c r="P18" s="453"/>
      <c r="Q18" s="147"/>
      <c r="T18" s="9"/>
    </row>
    <row r="19" spans="1:20" ht="17.45" customHeight="1" x14ac:dyDescent="0.15">
      <c r="A19" s="7"/>
      <c r="B19" s="8"/>
      <c r="C19" s="8"/>
      <c r="D19" s="8"/>
      <c r="E19" s="385" t="str">
        <f>IF(認定判定!D8&gt;1,"Ｃ－Ａ’","Ｃ－Ａ")</f>
        <v>Ｃ－Ａ</v>
      </c>
      <c r="F19" s="385"/>
      <c r="G19" s="386" t="s">
        <v>27</v>
      </c>
      <c r="H19" s="386"/>
      <c r="I19" s="8"/>
      <c r="J19" s="12"/>
      <c r="K19" s="56" t="s">
        <v>308</v>
      </c>
      <c r="L19" s="56"/>
      <c r="M19" s="141"/>
      <c r="N19" s="141"/>
      <c r="O19" s="427">
        <f>認定判定!C42</f>
        <v>0</v>
      </c>
      <c r="P19" s="427"/>
      <c r="Q19" s="427"/>
      <c r="R19" s="427"/>
      <c r="S19" s="51"/>
      <c r="T19" s="9"/>
    </row>
    <row r="20" spans="1:20" ht="17.45" customHeight="1" x14ac:dyDescent="0.15">
      <c r="A20" s="7"/>
      <c r="B20" s="8"/>
      <c r="C20" s="8"/>
      <c r="D20" s="8"/>
      <c r="E20" s="387" t="s">
        <v>49</v>
      </c>
      <c r="F20" s="387"/>
      <c r="G20" s="386"/>
      <c r="H20" s="386"/>
      <c r="I20" s="8"/>
      <c r="J20" s="12"/>
      <c r="K20" s="132" t="s">
        <v>309</v>
      </c>
      <c r="L20" s="132"/>
      <c r="M20" s="142"/>
      <c r="N20" s="142"/>
      <c r="O20" s="428">
        <f>認定判定!C42</f>
        <v>0</v>
      </c>
      <c r="P20" s="428"/>
      <c r="Q20" s="428"/>
      <c r="R20" s="428"/>
      <c r="S20" s="12"/>
      <c r="T20" s="9"/>
    </row>
    <row r="21" spans="1:20" ht="17.45" customHeight="1" x14ac:dyDescent="0.15">
      <c r="A21" s="7"/>
      <c r="B21" s="8"/>
      <c r="C21" s="8"/>
      <c r="D21" s="8"/>
      <c r="E21" s="16" t="s">
        <v>79</v>
      </c>
      <c r="F21" s="16"/>
      <c r="G21" s="16"/>
      <c r="H21" s="16"/>
      <c r="I21" s="16"/>
      <c r="J21" s="17"/>
      <c r="K21" s="17"/>
      <c r="L21" s="17"/>
      <c r="M21" s="12"/>
      <c r="N21" s="444"/>
      <c r="O21" s="444"/>
      <c r="P21" s="444"/>
      <c r="Q21" s="128"/>
      <c r="R21" s="12"/>
      <c r="S21" s="17"/>
      <c r="T21" s="9"/>
    </row>
    <row r="22" spans="1:20" ht="17.45" customHeight="1" x14ac:dyDescent="0.15">
      <c r="A22" s="7"/>
      <c r="B22" s="8"/>
      <c r="C22" s="8"/>
      <c r="D22" s="8"/>
      <c r="E22" s="16"/>
      <c r="F22" s="16"/>
      <c r="G22" s="16"/>
      <c r="H22" s="16"/>
      <c r="I22" s="16"/>
      <c r="J22" s="17"/>
      <c r="K22" s="129" t="s">
        <v>310</v>
      </c>
      <c r="L22" s="14"/>
      <c r="M22" s="140"/>
      <c r="N22" s="140"/>
      <c r="O22" s="426">
        <f>認定判定!C31</f>
        <v>0</v>
      </c>
      <c r="P22" s="426"/>
      <c r="Q22" s="426"/>
      <c r="R22" s="143" t="str">
        <f>認定判定!D9</f>
        <v>円</v>
      </c>
      <c r="S22" s="17"/>
      <c r="T22" s="9"/>
    </row>
    <row r="23" spans="1:20" ht="17.45" customHeight="1" x14ac:dyDescent="0.15">
      <c r="A23" s="7"/>
      <c r="B23" s="8"/>
      <c r="C23" s="8"/>
      <c r="D23" s="8"/>
      <c r="E23" s="16"/>
      <c r="F23" s="16"/>
      <c r="G23" s="16"/>
      <c r="H23" s="16"/>
      <c r="I23" s="16"/>
      <c r="J23" s="17"/>
      <c r="K23" s="130" t="s">
        <v>311</v>
      </c>
      <c r="L23" s="131"/>
      <c r="M23" s="126"/>
      <c r="N23" s="126"/>
      <c r="O23" s="426">
        <f>認定判定!C31</f>
        <v>0</v>
      </c>
      <c r="P23" s="426"/>
      <c r="Q23" s="426"/>
      <c r="R23" s="144" t="str">
        <f>認定判定!D9</f>
        <v>円</v>
      </c>
      <c r="S23" s="17"/>
      <c r="T23" s="9"/>
    </row>
    <row r="24" spans="1:20" ht="17.45" customHeight="1" x14ac:dyDescent="0.15">
      <c r="A24" s="7"/>
      <c r="B24" s="8"/>
      <c r="C24" s="8"/>
      <c r="D24" s="8"/>
      <c r="E24" s="16" t="str">
        <f>IF(認定判定!D8&gt;1,"Ａ’：申込時点における最近"&amp;DBCS(認定判定!D8)&amp;"か月間の売上高等平均","")</f>
        <v/>
      </c>
      <c r="F24" s="16"/>
      <c r="G24" s="16"/>
      <c r="H24" s="16"/>
      <c r="I24" s="16"/>
      <c r="J24" s="17"/>
      <c r="K24" s="17"/>
      <c r="L24" s="12"/>
      <c r="M24" s="205"/>
      <c r="N24" s="204"/>
      <c r="O24" s="205"/>
      <c r="P24" s="205"/>
      <c r="Q24" s="205"/>
      <c r="R24" s="148"/>
      <c r="S24" s="17"/>
      <c r="T24" s="9"/>
    </row>
    <row r="25" spans="1:20" ht="17.45" customHeight="1" x14ac:dyDescent="0.15">
      <c r="A25" s="7"/>
      <c r="B25" s="8"/>
      <c r="C25" s="8"/>
      <c r="D25" s="8"/>
      <c r="E25" s="16"/>
      <c r="F25" s="16"/>
      <c r="G25" s="16"/>
      <c r="H25" s="16"/>
      <c r="I25" s="16"/>
      <c r="J25" s="17"/>
      <c r="K25" s="455" t="str">
        <f>IF(認定判定!D8&gt;1,"指定業種の売上高等","")</f>
        <v/>
      </c>
      <c r="L25" s="455"/>
      <c r="M25" s="455"/>
      <c r="N25" s="455"/>
      <c r="O25" s="454" t="str">
        <f>IF(認定判定!D8&gt;1,認定判定!C33,"")</f>
        <v/>
      </c>
      <c r="P25" s="454"/>
      <c r="Q25" s="454"/>
      <c r="R25" s="148" t="str">
        <f>IF(認定判定!D8&gt;1,認定判定!D9,"")</f>
        <v/>
      </c>
      <c r="S25" s="17"/>
      <c r="T25" s="9"/>
    </row>
    <row r="26" spans="1:20" ht="17.45" customHeight="1" x14ac:dyDescent="0.15">
      <c r="A26" s="7"/>
      <c r="B26" s="8"/>
      <c r="C26" s="8"/>
      <c r="D26" s="8"/>
      <c r="E26" s="16"/>
      <c r="F26" s="16"/>
      <c r="G26" s="16"/>
      <c r="H26" s="16"/>
      <c r="I26" s="16"/>
      <c r="J26" s="17"/>
      <c r="K26" s="456" t="str">
        <f>IF(認定判定!D8&gt;1,"全体の売上高等","")</f>
        <v/>
      </c>
      <c r="L26" s="456"/>
      <c r="M26" s="456"/>
      <c r="N26" s="456"/>
      <c r="O26" s="454" t="str">
        <f>IF(認定判定!D8&gt;1,認定判定!C33,"")</f>
        <v/>
      </c>
      <c r="P26" s="454"/>
      <c r="Q26" s="454"/>
      <c r="R26" s="148" t="str">
        <f>IF(認定判定!D8&gt;1,認定判定!D9,"")</f>
        <v/>
      </c>
      <c r="S26" s="17"/>
      <c r="T26" s="9"/>
    </row>
    <row r="27" spans="1:20" ht="17.45" customHeight="1" x14ac:dyDescent="0.15">
      <c r="A27" s="7"/>
      <c r="B27" s="8"/>
      <c r="C27" s="8"/>
      <c r="D27" s="8"/>
      <c r="E27" s="16" t="s">
        <v>50</v>
      </c>
      <c r="F27" s="16"/>
      <c r="G27" s="16"/>
      <c r="H27" s="16"/>
      <c r="I27" s="16"/>
      <c r="J27" s="17"/>
      <c r="K27" s="17"/>
      <c r="L27" s="17"/>
      <c r="M27" s="17"/>
      <c r="N27" s="447"/>
      <c r="O27" s="447"/>
      <c r="P27" s="447"/>
      <c r="Q27" s="59"/>
      <c r="R27" s="12"/>
      <c r="S27" s="17"/>
      <c r="T27" s="9"/>
    </row>
    <row r="28" spans="1:20" ht="17.45" customHeight="1" x14ac:dyDescent="0.15">
      <c r="A28" s="7"/>
      <c r="B28" s="8"/>
      <c r="C28" s="8"/>
      <c r="D28" s="8"/>
      <c r="E28" s="16"/>
      <c r="F28" s="16"/>
      <c r="G28" s="16"/>
      <c r="H28" s="16"/>
      <c r="I28" s="16"/>
      <c r="J28" s="17"/>
      <c r="K28" s="129" t="s">
        <v>310</v>
      </c>
      <c r="L28" s="14"/>
      <c r="M28" s="140"/>
      <c r="N28" s="140"/>
      <c r="O28" s="426">
        <f>SUM(認定判定!C29:C30)</f>
        <v>0</v>
      </c>
      <c r="P28" s="426"/>
      <c r="Q28" s="426"/>
      <c r="R28" s="143" t="str">
        <f>認定判定!D9</f>
        <v>円</v>
      </c>
      <c r="S28" s="17"/>
      <c r="T28" s="9"/>
    </row>
    <row r="29" spans="1:20" ht="17.45" customHeight="1" x14ac:dyDescent="0.15">
      <c r="A29" s="7"/>
      <c r="B29" s="8"/>
      <c r="C29" s="8"/>
      <c r="D29" s="8"/>
      <c r="E29" s="16"/>
      <c r="F29" s="16"/>
      <c r="G29" s="16"/>
      <c r="H29" s="16"/>
      <c r="I29" s="16"/>
      <c r="J29" s="17"/>
      <c r="K29" s="130" t="s">
        <v>311</v>
      </c>
      <c r="L29" s="131"/>
      <c r="M29" s="126"/>
      <c r="N29" s="126"/>
      <c r="O29" s="426">
        <f>SUM(認定判定!C29:C30)</f>
        <v>0</v>
      </c>
      <c r="P29" s="426"/>
      <c r="Q29" s="426"/>
      <c r="R29" s="144" t="str">
        <f>認定判定!D9</f>
        <v>円</v>
      </c>
      <c r="S29" s="17"/>
      <c r="T29" s="9"/>
    </row>
    <row r="30" spans="1:20" ht="17.45" customHeight="1" x14ac:dyDescent="0.15">
      <c r="A30" s="7"/>
      <c r="B30" s="8"/>
      <c r="C30" s="8"/>
      <c r="D30" s="8"/>
      <c r="E30" s="58" t="s">
        <v>87</v>
      </c>
      <c r="F30" s="8"/>
      <c r="G30" s="8"/>
      <c r="H30" s="8"/>
      <c r="I30" s="8"/>
      <c r="J30" s="8"/>
      <c r="K30" s="8"/>
      <c r="L30" s="8"/>
      <c r="M30" s="17"/>
      <c r="N30" s="447"/>
      <c r="O30" s="447"/>
      <c r="P30" s="447"/>
      <c r="Q30" s="59"/>
      <c r="R30" s="17"/>
      <c r="S30" s="8"/>
      <c r="T30" s="9"/>
    </row>
    <row r="31" spans="1:20" ht="17.45" customHeight="1" x14ac:dyDescent="0.15">
      <c r="A31" s="7"/>
      <c r="B31" s="8"/>
      <c r="C31" s="8"/>
      <c r="D31" s="37"/>
      <c r="E31" s="385" t="s">
        <v>88</v>
      </c>
      <c r="F31" s="385"/>
      <c r="G31" s="37"/>
      <c r="H31" s="37"/>
      <c r="I31" s="37"/>
      <c r="J31" s="37"/>
      <c r="K31" s="129" t="s">
        <v>310</v>
      </c>
      <c r="L31" s="14"/>
      <c r="M31" s="140"/>
      <c r="N31" s="140"/>
      <c r="O31" s="426">
        <f>ROUNDDOWN((SUM(認定判定!C29:C31)/3),0)</f>
        <v>0</v>
      </c>
      <c r="P31" s="426"/>
      <c r="Q31" s="426"/>
      <c r="R31" s="143" t="str">
        <f>認定判定!D9</f>
        <v>円</v>
      </c>
      <c r="S31" s="37"/>
      <c r="T31" s="9"/>
    </row>
    <row r="32" spans="1:20" ht="17.45" customHeight="1" x14ac:dyDescent="0.15">
      <c r="A32" s="7"/>
      <c r="B32" s="8"/>
      <c r="C32" s="8"/>
      <c r="D32" s="58"/>
      <c r="E32" s="448" t="s">
        <v>53</v>
      </c>
      <c r="F32" s="387"/>
      <c r="G32" s="37"/>
      <c r="H32" s="37"/>
      <c r="I32" s="37"/>
      <c r="J32" s="37"/>
      <c r="K32" s="130" t="s">
        <v>311</v>
      </c>
      <c r="L32" s="131"/>
      <c r="M32" s="126"/>
      <c r="N32" s="126"/>
      <c r="O32" s="426">
        <f>ROUNDDOWN((SUM(認定判定!C29:C31)/3),0)</f>
        <v>0</v>
      </c>
      <c r="P32" s="426"/>
      <c r="Q32" s="426"/>
      <c r="R32" s="144" t="str">
        <f>認定判定!D9</f>
        <v>円</v>
      </c>
      <c r="S32" s="37"/>
      <c r="T32" s="9"/>
    </row>
    <row r="33" spans="1:20" ht="17.45" customHeight="1" x14ac:dyDescent="0.15">
      <c r="A33" s="22"/>
      <c r="B33" s="23"/>
      <c r="C33" s="23"/>
      <c r="D33" s="38"/>
      <c r="E33" s="38"/>
      <c r="F33" s="38"/>
      <c r="G33" s="38"/>
      <c r="H33" s="38"/>
      <c r="I33" s="38"/>
      <c r="J33" s="38"/>
      <c r="K33" s="38"/>
      <c r="L33" s="38"/>
      <c r="M33" s="38"/>
      <c r="N33" s="38"/>
      <c r="O33" s="38"/>
      <c r="P33" s="38"/>
      <c r="Q33" s="38"/>
      <c r="R33" s="38"/>
      <c r="S33" s="38"/>
      <c r="T33" s="24"/>
    </row>
    <row r="34" spans="1:20" ht="17.45" customHeight="1" x14ac:dyDescent="0.15">
      <c r="C34" s="3" t="s">
        <v>38</v>
      </c>
    </row>
    <row r="35" spans="1:20" ht="17.45" customHeight="1" x14ac:dyDescent="0.15">
      <c r="C35" s="3" t="s">
        <v>39</v>
      </c>
      <c r="D35" s="20" t="s">
        <v>40</v>
      </c>
      <c r="E35" s="20"/>
      <c r="F35" s="20"/>
      <c r="G35" s="20"/>
      <c r="H35" s="20"/>
      <c r="I35" s="20"/>
      <c r="J35" s="20"/>
      <c r="K35" s="20"/>
      <c r="L35" s="20"/>
      <c r="M35" s="20"/>
      <c r="N35" s="20"/>
      <c r="O35" s="20"/>
      <c r="P35" s="20"/>
      <c r="Q35" s="20"/>
      <c r="R35" s="20"/>
      <c r="S35" s="123"/>
    </row>
    <row r="36" spans="1:20" s="3" customFormat="1" ht="17.45" customHeight="1" x14ac:dyDescent="0.15">
      <c r="C36" s="3" t="s">
        <v>41</v>
      </c>
      <c r="D36" s="346" t="s">
        <v>42</v>
      </c>
      <c r="E36" s="346"/>
      <c r="F36" s="346"/>
      <c r="G36" s="346"/>
      <c r="H36" s="346"/>
      <c r="I36" s="346"/>
      <c r="J36" s="346"/>
      <c r="K36" s="346"/>
      <c r="L36" s="346"/>
      <c r="M36" s="346"/>
      <c r="N36" s="346"/>
      <c r="O36" s="346"/>
      <c r="P36" s="346"/>
      <c r="Q36" s="346"/>
      <c r="R36" s="346"/>
      <c r="S36" s="123"/>
    </row>
    <row r="37" spans="1:20" s="3" customFormat="1" ht="17.45" customHeight="1" x14ac:dyDescent="0.15">
      <c r="C37" s="119"/>
      <c r="D37" s="346"/>
      <c r="E37" s="346"/>
      <c r="F37" s="346"/>
      <c r="G37" s="346"/>
      <c r="H37" s="346"/>
      <c r="I37" s="346"/>
      <c r="J37" s="346"/>
      <c r="K37" s="346"/>
      <c r="L37" s="346"/>
      <c r="M37" s="346"/>
      <c r="N37" s="346"/>
      <c r="O37" s="346"/>
      <c r="P37" s="346"/>
      <c r="Q37" s="346"/>
      <c r="R37" s="346"/>
      <c r="S37" s="20"/>
    </row>
    <row r="38" spans="1:20" s="3" customFormat="1" ht="17.45" customHeight="1" x14ac:dyDescent="0.15">
      <c r="D38" s="3" t="str">
        <f>VLOOKUP(認定判定!C5,市町村!A:C,3,FALSE)&amp;""</f>
        <v>番号</v>
      </c>
    </row>
    <row r="39" spans="1:20" s="3" customFormat="1" ht="17.45" customHeight="1" x14ac:dyDescent="0.15">
      <c r="D39" s="3" t="s">
        <v>43</v>
      </c>
    </row>
    <row r="40" spans="1:20" s="3" customFormat="1" ht="17.45" customHeight="1" x14ac:dyDescent="0.15">
      <c r="D40" s="3" t="s">
        <v>44</v>
      </c>
    </row>
    <row r="41" spans="1:20" ht="17.45" customHeight="1" x14ac:dyDescent="0.15">
      <c r="G41" s="4"/>
      <c r="H41" s="3" t="str">
        <f>IF(J41&lt;&gt;"","認定者名","")</f>
        <v/>
      </c>
      <c r="J41" s="3" t="str">
        <f>VLOOKUP(認定判定!C5,市町村!A:C,2,FALSE)&amp;""</f>
        <v/>
      </c>
      <c r="K41" s="4"/>
      <c r="S41" s="4"/>
      <c r="T41" s="4"/>
    </row>
    <row r="42" spans="1:20" ht="17.45" customHeight="1" x14ac:dyDescent="0.15">
      <c r="S42" s="4"/>
      <c r="T42" s="4"/>
    </row>
    <row r="43" spans="1:20" s="3" customFormat="1" ht="17.45" customHeight="1" x14ac:dyDescent="0.15">
      <c r="C43" s="3" t="s">
        <v>316</v>
      </c>
    </row>
    <row r="44" spans="1:20" s="3" customFormat="1" ht="17.45" customHeight="1" x14ac:dyDescent="0.15"/>
    <row r="45" spans="1:20" s="3" customFormat="1" ht="17.45" customHeight="1" x14ac:dyDescent="0.15"/>
    <row r="46" spans="1:20" s="3" customFormat="1" ht="17.45" customHeight="1" x14ac:dyDescent="0.15"/>
  </sheetData>
  <sheetProtection password="EFF8" sheet="1" objects="1" scenarios="1"/>
  <mergeCells count="39">
    <mergeCell ref="O22:Q22"/>
    <mergeCell ref="O23:Q23"/>
    <mergeCell ref="O28:Q28"/>
    <mergeCell ref="D36:R37"/>
    <mergeCell ref="N21:P21"/>
    <mergeCell ref="N27:P27"/>
    <mergeCell ref="N30:P30"/>
    <mergeCell ref="E31:F31"/>
    <mergeCell ref="E32:F32"/>
    <mergeCell ref="O29:Q29"/>
    <mergeCell ref="O31:Q31"/>
    <mergeCell ref="O32:Q32"/>
    <mergeCell ref="O25:Q25"/>
    <mergeCell ref="O26:Q26"/>
    <mergeCell ref="K25:N25"/>
    <mergeCell ref="K26:N26"/>
    <mergeCell ref="L12:Q12"/>
    <mergeCell ref="B14:S15"/>
    <mergeCell ref="C16:R16"/>
    <mergeCell ref="E19:F19"/>
    <mergeCell ref="G19:H20"/>
    <mergeCell ref="E20:F20"/>
    <mergeCell ref="L18:M18"/>
    <mergeCell ref="N18:P18"/>
    <mergeCell ref="O19:R19"/>
    <mergeCell ref="O20:R20"/>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1" priority="3" operator="equal">
      <formula>"利用できません"</formula>
    </cfRule>
  </conditionalFormatting>
  <conditionalFormatting sqref="K25:R25">
    <cfRule type="notContainsBlanks" dxfId="10" priority="2">
      <formula>LEN(TRIM(K25))&gt;0</formula>
    </cfRule>
  </conditionalFormatting>
  <conditionalFormatting sqref="K26:R26">
    <cfRule type="notContainsBlanks" dxfId="9" priority="1">
      <formula>LEN(TRIM(K26))&gt;0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4"/>
  <sheetViews>
    <sheetView showGridLines="0" zoomScaleNormal="100" workbookViewId="0">
      <selection activeCell="Q13" sqref="Q13"/>
    </sheetView>
  </sheetViews>
  <sheetFormatPr defaultRowHeight="13.5" x14ac:dyDescent="0.15"/>
  <cols>
    <col min="1" max="1" width="5.25" customWidth="1"/>
    <col min="2" max="2" width="4.125" customWidth="1"/>
    <col min="3" max="3" width="18.5" customWidth="1"/>
    <col min="4" max="4" width="9" customWidth="1"/>
  </cols>
  <sheetData>
    <row r="1" spans="1:1" ht="24.75" customHeight="1" x14ac:dyDescent="0.15">
      <c r="A1" s="156" t="s">
        <v>334</v>
      </c>
    </row>
    <row r="19" spans="1:14" ht="39" customHeight="1" x14ac:dyDescent="0.15">
      <c r="A19" s="157" t="s">
        <v>10</v>
      </c>
      <c r="B19" s="158" t="s">
        <v>46</v>
      </c>
      <c r="C19" s="158"/>
      <c r="D19" s="269" t="s">
        <v>357</v>
      </c>
      <c r="E19" s="269"/>
      <c r="F19" s="269"/>
      <c r="G19" s="269"/>
      <c r="H19" s="269"/>
      <c r="I19" s="269"/>
      <c r="J19" s="269"/>
      <c r="K19" s="269"/>
      <c r="L19" s="269"/>
      <c r="M19" s="269"/>
      <c r="N19" s="270"/>
    </row>
    <row r="20" spans="1:14" ht="32.25" customHeight="1" x14ac:dyDescent="0.15">
      <c r="A20" s="154" t="s">
        <v>11</v>
      </c>
      <c r="B20" s="111" t="s">
        <v>260</v>
      </c>
      <c r="C20" s="111"/>
      <c r="D20" s="271" t="s">
        <v>335</v>
      </c>
      <c r="E20" s="271"/>
      <c r="F20" s="271"/>
      <c r="G20" s="271"/>
      <c r="H20" s="271"/>
      <c r="I20" s="271"/>
      <c r="J20" s="271"/>
      <c r="K20" s="271"/>
      <c r="L20" s="271"/>
      <c r="M20" s="271"/>
      <c r="N20" s="272"/>
    </row>
    <row r="21" spans="1:14" ht="36" customHeight="1" x14ac:dyDescent="0.15">
      <c r="A21" s="154" t="s">
        <v>12</v>
      </c>
      <c r="B21" s="111" t="s">
        <v>336</v>
      </c>
      <c r="C21" s="111"/>
      <c r="D21" s="271" t="s">
        <v>358</v>
      </c>
      <c r="E21" s="271"/>
      <c r="F21" s="271"/>
      <c r="G21" s="271"/>
      <c r="H21" s="271"/>
      <c r="I21" s="271"/>
      <c r="J21" s="271"/>
      <c r="K21" s="271"/>
      <c r="L21" s="271"/>
      <c r="M21" s="271"/>
      <c r="N21" s="272"/>
    </row>
    <row r="22" spans="1:14" ht="39.75" customHeight="1" x14ac:dyDescent="0.15">
      <c r="A22" s="154" t="s">
        <v>13</v>
      </c>
      <c r="B22" s="266" t="s">
        <v>47</v>
      </c>
      <c r="C22" s="266"/>
      <c r="D22" s="271" t="s">
        <v>337</v>
      </c>
      <c r="E22" s="271"/>
      <c r="F22" s="271"/>
      <c r="G22" s="271"/>
      <c r="H22" s="271"/>
      <c r="I22" s="271"/>
      <c r="J22" s="271"/>
      <c r="K22" s="271"/>
      <c r="L22" s="271"/>
      <c r="M22" s="271"/>
      <c r="N22" s="272"/>
    </row>
    <row r="23" spans="1:14" ht="39" customHeight="1" x14ac:dyDescent="0.15">
      <c r="A23" s="154" t="s">
        <v>338</v>
      </c>
      <c r="B23" s="266" t="s">
        <v>341</v>
      </c>
      <c r="C23" s="266"/>
      <c r="D23" s="267" t="s">
        <v>362</v>
      </c>
      <c r="E23" s="267"/>
      <c r="F23" s="267"/>
      <c r="G23" s="267"/>
      <c r="H23" s="267"/>
      <c r="I23" s="267"/>
      <c r="J23" s="267"/>
      <c r="K23" s="267"/>
      <c r="L23" s="267"/>
      <c r="M23" s="267"/>
      <c r="N23" s="268"/>
    </row>
    <row r="24" spans="1:14" s="65" customFormat="1" ht="39" customHeight="1" x14ac:dyDescent="0.15">
      <c r="A24" s="221" t="s">
        <v>339</v>
      </c>
      <c r="B24" s="266" t="s">
        <v>458</v>
      </c>
      <c r="C24" s="266"/>
      <c r="D24" s="267" t="s">
        <v>459</v>
      </c>
      <c r="E24" s="267"/>
      <c r="F24" s="267"/>
      <c r="G24" s="267"/>
      <c r="H24" s="267"/>
      <c r="I24" s="267"/>
      <c r="J24" s="267"/>
      <c r="K24" s="267"/>
      <c r="L24" s="267"/>
      <c r="M24" s="267"/>
      <c r="N24" s="268"/>
    </row>
    <row r="25" spans="1:14" ht="22.5" customHeight="1" x14ac:dyDescent="0.15">
      <c r="A25" s="154" t="s">
        <v>340</v>
      </c>
      <c r="B25" s="266" t="s">
        <v>344</v>
      </c>
      <c r="C25" s="266"/>
      <c r="D25" s="267" t="s">
        <v>345</v>
      </c>
      <c r="E25" s="267"/>
      <c r="F25" s="267"/>
      <c r="G25" s="267"/>
      <c r="H25" s="267"/>
      <c r="I25" s="267"/>
      <c r="J25" s="267"/>
      <c r="K25" s="267"/>
      <c r="L25" s="267"/>
      <c r="M25" s="267"/>
      <c r="N25" s="268"/>
    </row>
    <row r="26" spans="1:14" ht="28.5" customHeight="1" x14ac:dyDescent="0.15">
      <c r="A26" s="154" t="s">
        <v>342</v>
      </c>
      <c r="B26" s="266" t="s">
        <v>346</v>
      </c>
      <c r="C26" s="266"/>
      <c r="D26" s="267" t="s">
        <v>347</v>
      </c>
      <c r="E26" s="267"/>
      <c r="F26" s="267"/>
      <c r="G26" s="267"/>
      <c r="H26" s="267"/>
      <c r="I26" s="267"/>
      <c r="J26" s="267"/>
      <c r="K26" s="267"/>
      <c r="L26" s="267"/>
      <c r="M26" s="267"/>
      <c r="N26" s="268"/>
    </row>
    <row r="27" spans="1:14" ht="30" customHeight="1" x14ac:dyDescent="0.15">
      <c r="A27" s="155" t="s">
        <v>343</v>
      </c>
      <c r="B27" s="263" t="s">
        <v>259</v>
      </c>
      <c r="C27" s="263"/>
      <c r="D27" s="264" t="s">
        <v>353</v>
      </c>
      <c r="E27" s="264"/>
      <c r="F27" s="264"/>
      <c r="G27" s="264"/>
      <c r="H27" s="264"/>
      <c r="I27" s="264"/>
      <c r="J27" s="264"/>
      <c r="K27" s="264"/>
      <c r="L27" s="264"/>
      <c r="M27" s="264"/>
      <c r="N27" s="265"/>
    </row>
    <row r="29" spans="1:14" ht="17.25" x14ac:dyDescent="0.15">
      <c r="A29" s="156" t="s">
        <v>348</v>
      </c>
    </row>
    <row r="30" spans="1:14" x14ac:dyDescent="0.15">
      <c r="B30" t="s">
        <v>349</v>
      </c>
    </row>
    <row r="31" spans="1:14" s="65" customFormat="1" x14ac:dyDescent="0.15"/>
    <row r="50" spans="1:1" s="65" customFormat="1" x14ac:dyDescent="0.15"/>
    <row r="51" spans="1:1" s="65" customFormat="1" x14ac:dyDescent="0.15"/>
    <row r="52" spans="1:1" s="65" customFormat="1" x14ac:dyDescent="0.15"/>
    <row r="53" spans="1:1" s="65" customFormat="1" x14ac:dyDescent="0.15"/>
    <row r="54" spans="1:1" s="65" customFormat="1" x14ac:dyDescent="0.15"/>
    <row r="55" spans="1:1" ht="17.25" x14ac:dyDescent="0.15">
      <c r="A55" s="156" t="s">
        <v>350</v>
      </c>
    </row>
    <row r="79" spans="1:1" ht="17.25" x14ac:dyDescent="0.15">
      <c r="A79" s="156" t="s">
        <v>617</v>
      </c>
    </row>
    <row r="93" spans="3:3" x14ac:dyDescent="0.15">
      <c r="C93" s="65" t="s">
        <v>618</v>
      </c>
    </row>
    <row r="94" spans="3:3" x14ac:dyDescent="0.15">
      <c r="C94" t="s">
        <v>355</v>
      </c>
    </row>
    <row r="95" spans="3:3" x14ac:dyDescent="0.15">
      <c r="C95" t="s">
        <v>352</v>
      </c>
    </row>
    <row r="96" spans="3:3" s="65" customFormat="1" x14ac:dyDescent="0.15">
      <c r="C96" s="65" t="s">
        <v>478</v>
      </c>
    </row>
    <row r="98" spans="1:1" ht="17.25" x14ac:dyDescent="0.15">
      <c r="A98" s="156" t="s">
        <v>354</v>
      </c>
    </row>
    <row r="124" spans="3:3" x14ac:dyDescent="0.15">
      <c r="C124" t="s">
        <v>356</v>
      </c>
    </row>
  </sheetData>
  <sheetProtection password="EFF8" sheet="1" objects="1" scenarios="1"/>
  <mergeCells count="15">
    <mergeCell ref="D19:N19"/>
    <mergeCell ref="D20:N20"/>
    <mergeCell ref="D21:N21"/>
    <mergeCell ref="D22:N22"/>
    <mergeCell ref="B22:C22"/>
    <mergeCell ref="B27:C27"/>
    <mergeCell ref="D27:N27"/>
    <mergeCell ref="B23:C23"/>
    <mergeCell ref="D23:N23"/>
    <mergeCell ref="B25:C25"/>
    <mergeCell ref="D25:N25"/>
    <mergeCell ref="B26:C26"/>
    <mergeCell ref="D26:N26"/>
    <mergeCell ref="B24:C24"/>
    <mergeCell ref="D24:N24"/>
  </mergeCells>
  <phoneticPr fontId="2"/>
  <pageMargins left="0.70866141732283472" right="0.70866141732283472" top="0.74803149606299213" bottom="0.74803149606299213" header="0.31496062992125984" footer="0.31496062992125984"/>
  <pageSetup paperSize="9" scale="76" orientation="landscape" r:id="rId1"/>
  <headerFooter>
    <oddHeader>&amp;L新型コロナウイルス感染症　セーフティネット・危機関連認定申請書作成支援ツール&amp;R説明書</oddHeader>
    <oddFooter>&amp;C&amp;P/&amp;N</oddFooter>
  </headerFooter>
  <rowBreaks count="1" manualBreakCount="1">
    <brk id="27"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T47"/>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99" t="s">
        <v>66</v>
      </c>
      <c r="B1" s="400"/>
      <c r="C1" s="400"/>
      <c r="D1" s="400"/>
      <c r="E1" s="400"/>
      <c r="F1" s="400"/>
      <c r="G1" s="400"/>
      <c r="H1" s="401"/>
      <c r="I1" s="401"/>
      <c r="J1" s="401"/>
      <c r="K1" s="401"/>
      <c r="L1" s="401"/>
      <c r="M1" s="401"/>
      <c r="N1" s="401"/>
      <c r="O1" s="401"/>
      <c r="P1" s="401"/>
      <c r="Q1" s="401"/>
      <c r="R1" s="401"/>
      <c r="S1" s="401"/>
      <c r="T1" s="396"/>
    </row>
    <row r="2" spans="1:20" ht="21" customHeight="1" thickTop="1" thickBot="1" x14ac:dyDescent="0.2">
      <c r="A2" s="393"/>
      <c r="B2" s="394"/>
      <c r="C2" s="394"/>
      <c r="D2" s="394"/>
      <c r="E2" s="394"/>
      <c r="F2" s="394"/>
      <c r="G2" s="395"/>
      <c r="H2" s="396"/>
      <c r="I2" s="397"/>
      <c r="J2" s="397"/>
      <c r="K2" s="397"/>
      <c r="L2" s="397"/>
      <c r="M2" s="397"/>
      <c r="N2" s="397"/>
      <c r="O2" s="397"/>
      <c r="P2" s="397"/>
      <c r="Q2" s="397"/>
      <c r="R2" s="397"/>
      <c r="S2" s="397"/>
      <c r="T2" s="397"/>
    </row>
    <row r="3" spans="1:20" ht="21" customHeight="1" thickTop="1" x14ac:dyDescent="0.15">
      <c r="A3" s="398"/>
      <c r="B3" s="398"/>
      <c r="C3" s="398"/>
      <c r="D3" s="398"/>
      <c r="E3" s="398"/>
      <c r="F3" s="398"/>
      <c r="G3" s="398"/>
      <c r="H3" s="397"/>
      <c r="I3" s="397"/>
      <c r="J3" s="397"/>
      <c r="K3" s="397"/>
      <c r="L3" s="397"/>
      <c r="M3" s="397"/>
      <c r="N3" s="397"/>
      <c r="O3" s="397"/>
      <c r="P3" s="397"/>
      <c r="Q3" s="397"/>
      <c r="R3" s="397"/>
      <c r="S3" s="397"/>
      <c r="T3" s="397"/>
    </row>
    <row r="4" spans="1:20" ht="17.45" customHeight="1" x14ac:dyDescent="0.15">
      <c r="A4" s="3" t="s">
        <v>255</v>
      </c>
    </row>
    <row r="5" spans="1:20" ht="17.25" x14ac:dyDescent="0.2">
      <c r="A5" s="5"/>
      <c r="B5" s="329" t="s">
        <v>89</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IF(認定判定!$H$17="","使用できません","")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45"/>
      <c r="D12" s="45"/>
      <c r="E12" s="45"/>
      <c r="F12" s="45"/>
      <c r="G12" s="45"/>
      <c r="H12" s="45"/>
      <c r="I12" s="45"/>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thickBot="1" x14ac:dyDescent="0.2">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35" t="str">
        <f>認定判定!$G$27</f>
        <v>　　　　　　　　　　　　　　　　　　業</v>
      </c>
      <c r="C17" s="436"/>
      <c r="D17" s="436"/>
      <c r="E17" s="436"/>
      <c r="F17" s="436"/>
      <c r="G17" s="437"/>
      <c r="H17" s="438" t="str">
        <f>認定判定!$G$28</f>
        <v/>
      </c>
      <c r="I17" s="434"/>
      <c r="J17" s="434"/>
      <c r="K17" s="434"/>
      <c r="L17" s="434"/>
      <c r="M17" s="434"/>
      <c r="N17" s="434" t="str">
        <f>認定判定!$G$29</f>
        <v/>
      </c>
      <c r="O17" s="434"/>
      <c r="P17" s="434"/>
      <c r="Q17" s="434"/>
      <c r="R17" s="434"/>
      <c r="S17" s="434"/>
      <c r="T17" s="9"/>
    </row>
    <row r="18" spans="1:20" ht="17.45" customHeight="1" thickTop="1" x14ac:dyDescent="0.15">
      <c r="A18" s="7"/>
      <c r="B18" s="433" t="str">
        <f>認定判定!$G$30</f>
        <v/>
      </c>
      <c r="C18" s="433"/>
      <c r="D18" s="433"/>
      <c r="E18" s="433"/>
      <c r="F18" s="433"/>
      <c r="G18" s="433"/>
      <c r="H18" s="434" t="str">
        <f>認定判定!$G$31</f>
        <v/>
      </c>
      <c r="I18" s="434"/>
      <c r="J18" s="434"/>
      <c r="K18" s="434"/>
      <c r="L18" s="434"/>
      <c r="M18" s="434"/>
      <c r="N18" s="434" t="str">
        <f>認定判定!$G$32</f>
        <v/>
      </c>
      <c r="O18" s="434"/>
      <c r="P18" s="434"/>
      <c r="Q18" s="434"/>
      <c r="R18" s="434"/>
      <c r="S18" s="434"/>
      <c r="T18" s="9"/>
    </row>
    <row r="19" spans="1:20" ht="17.45" customHeight="1" x14ac:dyDescent="0.15">
      <c r="A19" s="7"/>
      <c r="B19" s="388" t="s">
        <v>85</v>
      </c>
      <c r="C19" s="388"/>
      <c r="D19" s="388"/>
      <c r="E19" s="388"/>
      <c r="F19" s="388"/>
      <c r="G19" s="388"/>
      <c r="H19" s="388"/>
      <c r="I19" s="388"/>
      <c r="J19" s="388"/>
      <c r="K19" s="388"/>
      <c r="L19" s="388"/>
      <c r="M19" s="388"/>
      <c r="N19" s="388"/>
      <c r="O19" s="388"/>
      <c r="P19" s="388"/>
      <c r="Q19" s="388"/>
      <c r="R19" s="388"/>
      <c r="S19" s="388"/>
      <c r="T19" s="9"/>
    </row>
    <row r="20" spans="1:20" ht="17.45" customHeight="1" x14ac:dyDescent="0.15">
      <c r="A20" s="7"/>
      <c r="B20" s="389"/>
      <c r="C20" s="389"/>
      <c r="D20" s="389"/>
      <c r="E20" s="389"/>
      <c r="F20" s="389"/>
      <c r="G20" s="389"/>
      <c r="H20" s="389"/>
      <c r="I20" s="389"/>
      <c r="J20" s="389"/>
      <c r="K20" s="389"/>
      <c r="L20" s="389"/>
      <c r="M20" s="389"/>
      <c r="N20" s="389"/>
      <c r="O20" s="389"/>
      <c r="P20" s="389"/>
      <c r="Q20" s="389"/>
      <c r="R20" s="389"/>
      <c r="S20" s="389"/>
      <c r="T20" s="9"/>
    </row>
    <row r="21" spans="1:20" ht="17.45" customHeight="1" x14ac:dyDescent="0.15">
      <c r="A21" s="7"/>
      <c r="B21" s="389"/>
      <c r="C21" s="389"/>
      <c r="D21" s="389"/>
      <c r="E21" s="389"/>
      <c r="F21" s="389"/>
      <c r="G21" s="389"/>
      <c r="H21" s="389"/>
      <c r="I21" s="389"/>
      <c r="J21" s="389"/>
      <c r="K21" s="389"/>
      <c r="L21" s="389"/>
      <c r="M21" s="389"/>
      <c r="N21" s="389"/>
      <c r="O21" s="389"/>
      <c r="P21" s="389"/>
      <c r="Q21" s="389"/>
      <c r="R21" s="389"/>
      <c r="S21" s="389"/>
      <c r="T21" s="9"/>
    </row>
    <row r="22" spans="1:20" ht="17.45" customHeight="1" x14ac:dyDescent="0.15">
      <c r="A22" s="7"/>
      <c r="B22" s="8"/>
      <c r="C22" s="337" t="s">
        <v>23</v>
      </c>
      <c r="D22" s="337"/>
      <c r="E22" s="337"/>
      <c r="F22" s="337"/>
      <c r="G22" s="337"/>
      <c r="H22" s="337"/>
      <c r="I22" s="337"/>
      <c r="J22" s="337"/>
      <c r="K22" s="337"/>
      <c r="L22" s="337"/>
      <c r="M22" s="337"/>
      <c r="N22" s="337"/>
      <c r="O22" s="337"/>
      <c r="P22" s="337"/>
      <c r="Q22" s="337"/>
      <c r="R22" s="337"/>
      <c r="S22" s="47"/>
      <c r="T22" s="9"/>
    </row>
    <row r="23" spans="1:20" ht="17.45" customHeight="1" x14ac:dyDescent="0.15">
      <c r="A23" s="7"/>
      <c r="B23" s="8"/>
      <c r="C23" s="8" t="s">
        <v>77</v>
      </c>
      <c r="D23" s="8"/>
      <c r="E23" s="8"/>
      <c r="F23" s="8"/>
      <c r="G23" s="8"/>
      <c r="H23" s="8"/>
      <c r="I23" s="8"/>
      <c r="J23" s="8"/>
      <c r="K23" s="8"/>
      <c r="L23" s="8"/>
      <c r="M23" s="8"/>
      <c r="T23" s="9"/>
    </row>
    <row r="24" spans="1:20" ht="17.45" customHeight="1" x14ac:dyDescent="0.15">
      <c r="A24" s="7"/>
      <c r="B24" s="8"/>
      <c r="C24" s="8"/>
      <c r="D24" s="8" t="s">
        <v>78</v>
      </c>
      <c r="E24" s="8"/>
      <c r="F24" s="8"/>
      <c r="G24" s="8"/>
      <c r="H24" s="8"/>
      <c r="I24" s="8"/>
      <c r="J24" s="8"/>
      <c r="K24" s="8"/>
      <c r="L24" s="8"/>
      <c r="M24" s="8"/>
      <c r="T24" s="9"/>
    </row>
    <row r="25" spans="1:20" ht="17.45" customHeight="1" x14ac:dyDescent="0.15">
      <c r="A25" s="7"/>
      <c r="B25" s="8"/>
      <c r="C25" s="8"/>
      <c r="D25" s="8"/>
      <c r="E25" s="385" t="s">
        <v>26</v>
      </c>
      <c r="F25" s="385"/>
      <c r="G25" s="386" t="s">
        <v>27</v>
      </c>
      <c r="H25" s="386"/>
      <c r="I25" s="8"/>
      <c r="J25" s="12"/>
      <c r="L25" s="390" t="s">
        <v>73</v>
      </c>
      <c r="M25" s="390"/>
      <c r="N25" s="441">
        <f>認定判定!$C$43</f>
        <v>0</v>
      </c>
      <c r="O25" s="441"/>
      <c r="P25" s="441"/>
      <c r="Q25" s="52"/>
      <c r="S25" s="51"/>
      <c r="T25" s="9"/>
    </row>
    <row r="26" spans="1:20" ht="17.45" customHeight="1" x14ac:dyDescent="0.15">
      <c r="A26" s="7"/>
      <c r="B26" s="8"/>
      <c r="C26" s="8"/>
      <c r="D26" s="8"/>
      <c r="E26" s="387" t="s">
        <v>264</v>
      </c>
      <c r="F26" s="387"/>
      <c r="G26" s="386"/>
      <c r="H26" s="386"/>
      <c r="I26" s="8"/>
      <c r="J26" s="12"/>
      <c r="K26" s="12"/>
      <c r="L26" s="439"/>
      <c r="M26" s="439"/>
      <c r="N26" s="440"/>
      <c r="O26" s="440"/>
      <c r="P26" s="440"/>
      <c r="Q26" s="57"/>
      <c r="R26" s="53"/>
      <c r="S26" s="12"/>
      <c r="T26" s="9"/>
    </row>
    <row r="27" spans="1:20" ht="17.45" customHeight="1" x14ac:dyDescent="0.15">
      <c r="A27" s="7"/>
      <c r="B27" s="8"/>
      <c r="C27" s="8"/>
      <c r="D27" s="8"/>
      <c r="E27" s="16" t="s">
        <v>79</v>
      </c>
      <c r="F27" s="16"/>
      <c r="G27" s="16"/>
      <c r="H27" s="16"/>
      <c r="I27" s="16"/>
      <c r="J27" s="17"/>
      <c r="K27" s="17"/>
      <c r="L27" s="17"/>
      <c r="M27" s="12"/>
      <c r="N27" s="426">
        <f>認定判定!$C$31</f>
        <v>0</v>
      </c>
      <c r="O27" s="426"/>
      <c r="P27" s="426"/>
      <c r="Q27" s="56" t="str">
        <f>認定判定!$D$9</f>
        <v>円</v>
      </c>
      <c r="R27" s="12"/>
      <c r="S27" s="17"/>
      <c r="T27" s="9"/>
    </row>
    <row r="28" spans="1:20" ht="17.45" customHeight="1" x14ac:dyDescent="0.15">
      <c r="A28" s="7"/>
      <c r="B28" s="8"/>
      <c r="C28" s="8"/>
      <c r="D28" s="8"/>
      <c r="E28" s="16" t="s">
        <v>90</v>
      </c>
      <c r="F28" s="16"/>
      <c r="G28" s="16"/>
      <c r="H28" s="16"/>
      <c r="I28" s="16"/>
      <c r="J28" s="17"/>
      <c r="K28" s="17"/>
      <c r="L28" s="17"/>
      <c r="M28" s="17"/>
      <c r="N28" s="426">
        <f>認定判定!$C$39</f>
        <v>0</v>
      </c>
      <c r="O28" s="426"/>
      <c r="P28" s="426"/>
      <c r="Q28" s="56" t="str">
        <f>認定判定!$D$9</f>
        <v>円</v>
      </c>
      <c r="R28" s="12"/>
      <c r="S28" s="17"/>
      <c r="T28" s="9"/>
    </row>
    <row r="29" spans="1:20" ht="17.45" customHeight="1" x14ac:dyDescent="0.15">
      <c r="A29" s="7"/>
      <c r="B29" s="8"/>
      <c r="C29" s="8"/>
      <c r="D29" s="8" t="s">
        <v>81</v>
      </c>
      <c r="E29" s="58"/>
      <c r="F29" s="8"/>
      <c r="G29" s="8"/>
      <c r="H29" s="8"/>
      <c r="I29" s="8"/>
      <c r="J29" s="8"/>
      <c r="K29" s="8"/>
      <c r="L29" s="8"/>
      <c r="M29" s="17"/>
      <c r="N29" s="459"/>
      <c r="O29" s="459"/>
      <c r="P29" s="459"/>
      <c r="Q29" s="59"/>
      <c r="R29" s="17"/>
      <c r="S29" s="8"/>
      <c r="T29" s="9"/>
    </row>
    <row r="30" spans="1:20" ht="17.45" customHeight="1" x14ac:dyDescent="0.15">
      <c r="A30" s="7"/>
      <c r="B30" s="8"/>
      <c r="C30" s="8"/>
      <c r="D30" s="37"/>
      <c r="E30" s="457" t="s">
        <v>58</v>
      </c>
      <c r="F30" s="457"/>
      <c r="G30" s="457"/>
      <c r="H30" s="37"/>
      <c r="I30" s="37"/>
      <c r="J30" s="37"/>
      <c r="K30" s="37"/>
      <c r="L30" s="390" t="s">
        <v>73</v>
      </c>
      <c r="M30" s="390"/>
      <c r="N30" s="443">
        <f>認定判定!$C$48</f>
        <v>0</v>
      </c>
      <c r="O30" s="443"/>
      <c r="P30" s="443"/>
      <c r="Q30" s="443"/>
      <c r="R30" s="8"/>
      <c r="S30" s="37"/>
      <c r="T30" s="9"/>
    </row>
    <row r="31" spans="1:20" ht="17.45" customHeight="1" x14ac:dyDescent="0.15">
      <c r="A31" s="7"/>
      <c r="B31" s="8"/>
      <c r="C31" s="8"/>
      <c r="D31" s="58"/>
      <c r="E31" s="458" t="s">
        <v>91</v>
      </c>
      <c r="F31" s="458"/>
      <c r="G31" s="458"/>
      <c r="H31" s="37"/>
      <c r="I31" s="37"/>
      <c r="J31" s="37"/>
      <c r="K31" s="37"/>
      <c r="L31" s="37"/>
      <c r="M31" s="8"/>
      <c r="N31" s="8"/>
      <c r="O31" s="8"/>
      <c r="P31" s="8"/>
      <c r="Q31" s="8"/>
      <c r="R31" s="8"/>
      <c r="S31" s="37"/>
      <c r="T31" s="9"/>
    </row>
    <row r="32" spans="1:20" ht="17.45" customHeight="1" x14ac:dyDescent="0.15">
      <c r="A32" s="7"/>
      <c r="B32" s="8"/>
      <c r="C32" s="8"/>
      <c r="D32" s="58"/>
      <c r="E32" s="16" t="s">
        <v>82</v>
      </c>
      <c r="F32" s="16"/>
      <c r="G32" s="16"/>
      <c r="H32" s="16"/>
      <c r="I32" s="16"/>
      <c r="J32" s="17"/>
      <c r="K32" s="17"/>
      <c r="L32" s="17"/>
      <c r="M32" s="17"/>
      <c r="N32" s="426">
        <f>SUM(認定判定!$C$34:$C$35)</f>
        <v>0</v>
      </c>
      <c r="O32" s="426"/>
      <c r="P32" s="426"/>
      <c r="Q32" s="56" t="str">
        <f>認定判定!$D$9</f>
        <v>円</v>
      </c>
      <c r="R32" s="8"/>
      <c r="S32" s="37"/>
      <c r="T32" s="9"/>
    </row>
    <row r="33" spans="1:20" ht="17.45" customHeight="1" x14ac:dyDescent="0.15">
      <c r="A33" s="22"/>
      <c r="B33" s="23"/>
      <c r="C33" s="23"/>
      <c r="D33" s="38"/>
      <c r="E33" s="38"/>
      <c r="F33" s="38"/>
      <c r="G33" s="38"/>
      <c r="H33" s="38"/>
      <c r="I33" s="38"/>
      <c r="J33" s="38"/>
      <c r="K33" s="38"/>
      <c r="L33" s="38"/>
      <c r="M33" s="38"/>
      <c r="N33" s="38"/>
      <c r="O33" s="38"/>
      <c r="P33" s="38"/>
      <c r="Q33" s="38"/>
      <c r="R33" s="38"/>
      <c r="S33" s="38"/>
      <c r="T33" s="24"/>
    </row>
    <row r="34" spans="1:20" ht="17.45" customHeight="1" x14ac:dyDescent="0.15">
      <c r="C34" s="3" t="s">
        <v>38</v>
      </c>
    </row>
    <row r="35" spans="1:20" ht="17.45" customHeight="1" x14ac:dyDescent="0.15">
      <c r="C35" s="3" t="s">
        <v>39</v>
      </c>
      <c r="D35" s="20" t="s">
        <v>40</v>
      </c>
      <c r="E35" s="20"/>
      <c r="F35" s="20"/>
      <c r="G35" s="20"/>
      <c r="H35" s="20"/>
      <c r="I35" s="20"/>
      <c r="J35" s="20"/>
      <c r="K35" s="20"/>
      <c r="L35" s="20"/>
      <c r="M35" s="20"/>
      <c r="N35" s="20"/>
      <c r="O35" s="20"/>
      <c r="P35" s="20"/>
      <c r="Q35" s="20"/>
      <c r="R35" s="20"/>
      <c r="S35" s="49"/>
    </row>
    <row r="36" spans="1:20" s="3" customFormat="1" ht="17.45" customHeight="1" x14ac:dyDescent="0.15">
      <c r="C36" s="3" t="s">
        <v>41</v>
      </c>
      <c r="D36" s="346" t="s">
        <v>42</v>
      </c>
      <c r="E36" s="346"/>
      <c r="F36" s="346"/>
      <c r="G36" s="346"/>
      <c r="H36" s="346"/>
      <c r="I36" s="346"/>
      <c r="J36" s="346"/>
      <c r="K36" s="346"/>
      <c r="L36" s="346"/>
      <c r="M36" s="346"/>
      <c r="N36" s="346"/>
      <c r="O36" s="346"/>
      <c r="P36" s="346"/>
      <c r="Q36" s="346"/>
      <c r="R36" s="346"/>
      <c r="S36" s="49"/>
    </row>
    <row r="37" spans="1:20" s="3" customFormat="1" ht="17.45" customHeight="1" x14ac:dyDescent="0.15">
      <c r="C37" s="48"/>
      <c r="D37" s="346"/>
      <c r="E37" s="346"/>
      <c r="F37" s="346"/>
      <c r="G37" s="346"/>
      <c r="H37" s="346"/>
      <c r="I37" s="346"/>
      <c r="J37" s="346"/>
      <c r="K37" s="346"/>
      <c r="L37" s="346"/>
      <c r="M37" s="346"/>
      <c r="N37" s="346"/>
      <c r="O37" s="346"/>
      <c r="P37" s="346"/>
      <c r="Q37" s="346"/>
      <c r="R37" s="346"/>
      <c r="S37" s="20"/>
    </row>
    <row r="38" spans="1:20" s="3" customFormat="1" ht="17.45" customHeight="1" x14ac:dyDescent="0.15">
      <c r="C38" s="48"/>
      <c r="D38" s="48"/>
      <c r="E38" s="48"/>
      <c r="F38" s="48"/>
      <c r="G38" s="48"/>
      <c r="H38" s="48"/>
      <c r="I38" s="48"/>
      <c r="J38" s="48"/>
      <c r="K38" s="48"/>
      <c r="L38" s="48"/>
      <c r="M38" s="48"/>
      <c r="N38" s="48"/>
      <c r="O38" s="48"/>
      <c r="P38" s="48"/>
      <c r="Q38" s="48"/>
      <c r="R38" s="48"/>
    </row>
    <row r="39" spans="1:20" s="3" customFormat="1" ht="17.45" customHeight="1" x14ac:dyDescent="0.15">
      <c r="D39" s="3" t="str">
        <f>VLOOKUP(認定判定!$C$5,市町村!A:C,3,FALSE)&amp;""</f>
        <v>番号</v>
      </c>
    </row>
    <row r="40" spans="1:20" s="3" customFormat="1" ht="17.45" customHeight="1" x14ac:dyDescent="0.15">
      <c r="D40" s="3" t="s">
        <v>43</v>
      </c>
    </row>
    <row r="41" spans="1:20" s="3" customFormat="1" ht="17.45" customHeight="1" x14ac:dyDescent="0.15">
      <c r="D41" s="3" t="s">
        <v>44</v>
      </c>
    </row>
    <row r="42" spans="1:20" ht="17.45" customHeight="1" x14ac:dyDescent="0.15">
      <c r="G42" s="4"/>
      <c r="H42" s="3" t="str">
        <f>IF($J$42&lt;&gt;"","認定者名","")</f>
        <v/>
      </c>
      <c r="J42" s="3" t="str">
        <f>VLOOKUP(認定判定!$C$5,市町村!A:B,2,FALSE)&amp;""</f>
        <v/>
      </c>
      <c r="K42" s="4"/>
      <c r="S42" s="4"/>
      <c r="T42" s="4"/>
    </row>
    <row r="43" spans="1:20" ht="17.45" customHeight="1" x14ac:dyDescent="0.15">
      <c r="S43" s="4"/>
      <c r="T43" s="4"/>
    </row>
    <row r="44" spans="1:20" s="3" customFormat="1" ht="17.45" customHeight="1" x14ac:dyDescent="0.15">
      <c r="C44" s="3" t="s">
        <v>45</v>
      </c>
    </row>
    <row r="45" spans="1:20" s="3" customFormat="1" ht="17.45" customHeight="1" x14ac:dyDescent="0.15">
      <c r="D45" s="3" t="s">
        <v>271</v>
      </c>
    </row>
    <row r="46" spans="1:20" s="3" customFormat="1" ht="17.45" customHeight="1" x14ac:dyDescent="0.15"/>
    <row r="47" spans="1:20" s="3" customFormat="1" ht="17.45" customHeight="1" x14ac:dyDescent="0.15"/>
  </sheetData>
  <sheetProtection password="EFF8" sheet="1" objects="1" scenarios="1"/>
  <mergeCells count="40">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N29:P29"/>
    <mergeCell ref="B19:S21"/>
    <mergeCell ref="C22:R22"/>
    <mergeCell ref="E25:F25"/>
    <mergeCell ref="G25:H26"/>
    <mergeCell ref="L25:M25"/>
    <mergeCell ref="N25:P25"/>
    <mergeCell ref="E26:F26"/>
    <mergeCell ref="L26:M26"/>
    <mergeCell ref="N26:P26"/>
    <mergeCell ref="D36:R37"/>
    <mergeCell ref="E30:G30"/>
    <mergeCell ref="E31:G31"/>
    <mergeCell ref="L30:M30"/>
    <mergeCell ref="N30:Q30"/>
    <mergeCell ref="N32:P32"/>
  </mergeCells>
  <phoneticPr fontId="2"/>
  <conditionalFormatting sqref="C9:I12">
    <cfRule type="cellIs" dxfId="8"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T48"/>
  <sheetViews>
    <sheetView showGridLines="0" view="pageBreakPreview" topLeftCell="A7" zoomScale="85" zoomScaleNormal="100" zoomScaleSheetLayoutView="85" workbookViewId="0">
      <selection activeCell="E25" sqref="E25"/>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37"/>
      <c r="B2" s="337"/>
      <c r="C2" s="337"/>
      <c r="D2" s="337"/>
      <c r="E2" s="337"/>
      <c r="F2" s="337"/>
      <c r="G2" s="337"/>
      <c r="H2" s="337"/>
      <c r="I2" s="337"/>
      <c r="J2" s="337"/>
      <c r="K2" s="337"/>
      <c r="L2" s="337"/>
      <c r="M2" s="429"/>
      <c r="N2" s="430" t="s">
        <v>66</v>
      </c>
      <c r="O2" s="431"/>
      <c r="P2" s="431"/>
      <c r="Q2" s="431"/>
      <c r="R2" s="431"/>
      <c r="S2" s="431"/>
      <c r="T2" s="432"/>
    </row>
    <row r="3" spans="1:20" ht="21" customHeight="1" x14ac:dyDescent="0.15">
      <c r="A3" s="337"/>
      <c r="B3" s="337"/>
      <c r="C3" s="337"/>
      <c r="D3" s="337"/>
      <c r="E3" s="337"/>
      <c r="F3" s="337"/>
      <c r="G3" s="337"/>
      <c r="H3" s="337"/>
      <c r="I3" s="337"/>
      <c r="J3" s="337"/>
      <c r="K3" s="337"/>
      <c r="L3" s="337"/>
      <c r="M3" s="429"/>
      <c r="N3" s="397"/>
      <c r="O3" s="397"/>
      <c r="P3" s="397"/>
      <c r="Q3" s="397"/>
      <c r="R3" s="397"/>
      <c r="S3" s="397"/>
      <c r="T3" s="397"/>
    </row>
    <row r="4" spans="1:20" ht="17.45" customHeight="1" x14ac:dyDescent="0.15">
      <c r="A4" s="3" t="s">
        <v>321</v>
      </c>
    </row>
    <row r="5" spans="1:20" ht="17.25" x14ac:dyDescent="0.2">
      <c r="A5" s="5"/>
      <c r="B5" s="329" t="s">
        <v>322</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IF(認定判定!H17="","使用できません","")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136"/>
      <c r="D12" s="136"/>
      <c r="E12" s="136"/>
      <c r="F12" s="136"/>
      <c r="G12" s="136"/>
      <c r="H12" s="136"/>
      <c r="I12" s="136"/>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8" customHeight="1" x14ac:dyDescent="0.15">
      <c r="A16" s="7"/>
      <c r="B16" s="225"/>
      <c r="C16" s="225"/>
      <c r="D16" s="225"/>
      <c r="E16" s="225"/>
      <c r="F16" s="225"/>
      <c r="G16" s="225"/>
      <c r="H16" s="225"/>
      <c r="I16" s="225"/>
      <c r="J16" s="225"/>
      <c r="K16" s="225"/>
      <c r="L16" s="225"/>
      <c r="M16" s="225"/>
      <c r="N16" s="225"/>
      <c r="O16" s="225"/>
      <c r="P16" s="225"/>
      <c r="Q16" s="225"/>
      <c r="R16" s="225"/>
      <c r="S16" s="225"/>
      <c r="T16" s="9"/>
    </row>
    <row r="17" spans="1:20" ht="17.25" customHeight="1" x14ac:dyDescent="0.15">
      <c r="A17" s="7"/>
      <c r="B17" s="8"/>
      <c r="C17" s="337" t="s">
        <v>23</v>
      </c>
      <c r="D17" s="337"/>
      <c r="E17" s="337"/>
      <c r="F17" s="337"/>
      <c r="G17" s="337"/>
      <c r="H17" s="337"/>
      <c r="I17" s="337"/>
      <c r="J17" s="337"/>
      <c r="K17" s="337"/>
      <c r="L17" s="337"/>
      <c r="M17" s="337"/>
      <c r="N17" s="337"/>
      <c r="O17" s="337"/>
      <c r="P17" s="337"/>
      <c r="Q17" s="337"/>
      <c r="R17" s="337"/>
      <c r="S17" s="137"/>
      <c r="T17" s="9"/>
    </row>
    <row r="18" spans="1:20" ht="17.45" customHeight="1" x14ac:dyDescent="0.15">
      <c r="A18" s="7"/>
      <c r="B18" s="8"/>
      <c r="C18" s="8" t="s">
        <v>77</v>
      </c>
      <c r="D18" s="8"/>
      <c r="E18" s="8"/>
      <c r="F18" s="8"/>
      <c r="G18" s="8"/>
      <c r="H18" s="8"/>
      <c r="I18" s="8"/>
      <c r="J18" s="8"/>
      <c r="K18" s="8"/>
      <c r="L18" s="8"/>
      <c r="M18" s="8"/>
      <c r="T18" s="9"/>
    </row>
    <row r="19" spans="1:20" ht="17.45" customHeight="1" x14ac:dyDescent="0.15">
      <c r="A19" s="7"/>
      <c r="B19" s="8"/>
      <c r="C19" s="8"/>
      <c r="D19" s="8" t="str">
        <f>"（イ）最近"&amp;DBCS(認定判定!D8)&amp;"か月間の売上高等"</f>
        <v>（イ）最近１か月間の売上高等</v>
      </c>
      <c r="E19" s="8"/>
      <c r="F19" s="8"/>
      <c r="G19" s="8"/>
      <c r="H19" s="8"/>
      <c r="I19" s="8"/>
      <c r="J19" s="8"/>
      <c r="K19" s="8"/>
      <c r="L19" s="452"/>
      <c r="M19" s="452"/>
      <c r="N19" s="149"/>
      <c r="O19" s="149"/>
      <c r="P19" s="149"/>
      <c r="T19" s="9"/>
    </row>
    <row r="20" spans="1:20" ht="17.45" customHeight="1" x14ac:dyDescent="0.15">
      <c r="A20" s="7"/>
      <c r="B20" s="8"/>
      <c r="C20" s="8"/>
      <c r="D20" s="8"/>
      <c r="E20" s="385" t="s">
        <v>461</v>
      </c>
      <c r="F20" s="385"/>
      <c r="G20" s="386" t="s">
        <v>27</v>
      </c>
      <c r="H20" s="386"/>
      <c r="I20" s="8"/>
      <c r="J20" s="12"/>
      <c r="K20" s="56" t="s">
        <v>308</v>
      </c>
      <c r="L20" s="56"/>
      <c r="M20" s="141"/>
      <c r="N20" s="141"/>
      <c r="O20" s="460">
        <f>認定判定!C43</f>
        <v>0</v>
      </c>
      <c r="P20" s="460"/>
      <c r="Q20" s="460"/>
      <c r="R20" s="460"/>
      <c r="S20" s="51"/>
      <c r="T20" s="9"/>
    </row>
    <row r="21" spans="1:20" ht="17.45" customHeight="1" x14ac:dyDescent="0.15">
      <c r="A21" s="7"/>
      <c r="B21" s="8"/>
      <c r="C21" s="8"/>
      <c r="D21" s="8"/>
      <c r="E21" s="387" t="s">
        <v>29</v>
      </c>
      <c r="F21" s="387"/>
      <c r="G21" s="386"/>
      <c r="H21" s="386"/>
      <c r="I21" s="8"/>
      <c r="J21" s="12"/>
      <c r="K21" s="132" t="s">
        <v>309</v>
      </c>
      <c r="L21" s="132"/>
      <c r="M21" s="142"/>
      <c r="N21" s="142"/>
      <c r="O21" s="461">
        <f>認定判定!C43</f>
        <v>0</v>
      </c>
      <c r="P21" s="461"/>
      <c r="Q21" s="461"/>
      <c r="R21" s="461"/>
      <c r="S21" s="12"/>
      <c r="T21" s="9"/>
    </row>
    <row r="22" spans="1:20" ht="17.45" customHeight="1" x14ac:dyDescent="0.15">
      <c r="A22" s="7"/>
      <c r="B22" s="8"/>
      <c r="C22" s="8"/>
      <c r="D22" s="8"/>
      <c r="E22" s="16" t="str">
        <f>"Ａ：申込時点における最近"&amp;DBCS(認定判定!D8)&amp;"か月間の売上高等"&amp;IF(認定判定!D8&gt;1,"平均","")</f>
        <v>Ａ：申込時点における最近１か月間の売上高等</v>
      </c>
      <c r="F22" s="16"/>
      <c r="G22" s="16"/>
      <c r="H22" s="16"/>
      <c r="I22" s="16"/>
      <c r="J22" s="17"/>
      <c r="K22" s="17"/>
      <c r="L22" s="17"/>
      <c r="M22" s="12"/>
      <c r="N22" s="145"/>
      <c r="O22" s="145"/>
      <c r="P22" s="145"/>
      <c r="Q22" s="128"/>
      <c r="R22" s="12"/>
      <c r="S22" s="17"/>
      <c r="T22" s="9"/>
    </row>
    <row r="23" spans="1:20" ht="17.45" customHeight="1" x14ac:dyDescent="0.15">
      <c r="A23" s="7"/>
      <c r="B23" s="8"/>
      <c r="C23" s="8"/>
      <c r="D23" s="8"/>
      <c r="E23" s="16"/>
      <c r="F23" s="16"/>
      <c r="G23" s="16"/>
      <c r="H23" s="16"/>
      <c r="I23" s="16"/>
      <c r="J23" s="17"/>
      <c r="K23" s="129" t="s">
        <v>310</v>
      </c>
      <c r="L23" s="14"/>
      <c r="M23" s="140"/>
      <c r="N23" s="140"/>
      <c r="O23" s="426">
        <f>認定判定!C33</f>
        <v>0</v>
      </c>
      <c r="P23" s="426"/>
      <c r="Q23" s="426"/>
      <c r="R23" s="143" t="str">
        <f>認定判定!D9</f>
        <v>円</v>
      </c>
      <c r="S23" s="17"/>
      <c r="T23" s="9"/>
    </row>
    <row r="24" spans="1:20" ht="17.45" customHeight="1" x14ac:dyDescent="0.15">
      <c r="A24" s="7"/>
      <c r="B24" s="8"/>
      <c r="C24" s="8"/>
      <c r="D24" s="8"/>
      <c r="E24" s="16"/>
      <c r="F24" s="16"/>
      <c r="G24" s="16"/>
      <c r="H24" s="16"/>
      <c r="I24" s="16"/>
      <c r="J24" s="17"/>
      <c r="K24" s="130" t="s">
        <v>311</v>
      </c>
      <c r="L24" s="131"/>
      <c r="M24" s="126"/>
      <c r="N24" s="126"/>
      <c r="O24" s="426">
        <f>認定判定!C33</f>
        <v>0</v>
      </c>
      <c r="P24" s="426"/>
      <c r="Q24" s="426"/>
      <c r="R24" s="144" t="str">
        <f>認定判定!D9</f>
        <v>円</v>
      </c>
      <c r="S24" s="17"/>
      <c r="T24" s="9"/>
    </row>
    <row r="25" spans="1:20" ht="17.45" customHeight="1" x14ac:dyDescent="0.15">
      <c r="A25" s="7"/>
      <c r="B25" s="8"/>
      <c r="C25" s="8"/>
      <c r="D25" s="8"/>
      <c r="E25" s="16" t="s">
        <v>90</v>
      </c>
      <c r="F25" s="16"/>
      <c r="G25" s="16"/>
      <c r="H25" s="16"/>
      <c r="I25" s="16"/>
      <c r="J25" s="17"/>
      <c r="K25" s="17"/>
      <c r="L25" s="17"/>
      <c r="M25" s="17"/>
      <c r="N25" s="205"/>
      <c r="O25" s="205"/>
      <c r="P25" s="205"/>
      <c r="Q25" s="59"/>
      <c r="R25" s="12"/>
      <c r="S25" s="17"/>
      <c r="T25" s="9"/>
    </row>
    <row r="26" spans="1:20" ht="17.45" customHeight="1" x14ac:dyDescent="0.15">
      <c r="A26" s="7"/>
      <c r="B26" s="8"/>
      <c r="C26" s="8"/>
      <c r="D26" s="8"/>
      <c r="E26" s="16"/>
      <c r="F26" s="16"/>
      <c r="G26" s="16"/>
      <c r="H26" s="16"/>
      <c r="I26" s="16"/>
      <c r="J26" s="17"/>
      <c r="K26" s="129" t="s">
        <v>310</v>
      </c>
      <c r="L26" s="14"/>
      <c r="M26" s="140"/>
      <c r="N26" s="140"/>
      <c r="O26" s="426">
        <f>認定判定!C39</f>
        <v>0</v>
      </c>
      <c r="P26" s="426"/>
      <c r="Q26" s="426"/>
      <c r="R26" s="143" t="str">
        <f>認定判定!D9</f>
        <v>円</v>
      </c>
      <c r="S26" s="17"/>
      <c r="T26" s="9"/>
    </row>
    <row r="27" spans="1:20" ht="17.45" customHeight="1" x14ac:dyDescent="0.15">
      <c r="A27" s="7"/>
      <c r="B27" s="8"/>
      <c r="C27" s="8"/>
      <c r="D27" s="8"/>
      <c r="E27" s="16"/>
      <c r="F27" s="16"/>
      <c r="G27" s="16"/>
      <c r="H27" s="16"/>
      <c r="I27" s="16"/>
      <c r="J27" s="17"/>
      <c r="K27" s="130" t="s">
        <v>311</v>
      </c>
      <c r="L27" s="131"/>
      <c r="M27" s="126"/>
      <c r="N27" s="126"/>
      <c r="O27" s="426">
        <f>認定判定!C39</f>
        <v>0</v>
      </c>
      <c r="P27" s="426"/>
      <c r="Q27" s="426"/>
      <c r="R27" s="144" t="str">
        <f>認定判定!D9</f>
        <v>円</v>
      </c>
      <c r="S27" s="17"/>
      <c r="T27" s="9"/>
    </row>
    <row r="28" spans="1:20" ht="17.45" customHeight="1" x14ac:dyDescent="0.15">
      <c r="A28" s="7"/>
      <c r="B28" s="8"/>
      <c r="C28" s="8"/>
      <c r="D28" s="8" t="s">
        <v>81</v>
      </c>
      <c r="E28" s="58"/>
      <c r="F28" s="8"/>
      <c r="G28" s="8"/>
      <c r="H28" s="8"/>
      <c r="I28" s="8"/>
      <c r="J28" s="8"/>
      <c r="K28" s="8"/>
      <c r="L28" s="128"/>
      <c r="M28" s="128"/>
      <c r="N28" s="150"/>
      <c r="O28" s="150"/>
      <c r="P28" s="150"/>
      <c r="Q28" s="150"/>
      <c r="R28" s="17"/>
      <c r="S28" s="8"/>
      <c r="T28" s="9"/>
    </row>
    <row r="29" spans="1:20" ht="17.45" customHeight="1" x14ac:dyDescent="0.15">
      <c r="A29" s="7"/>
      <c r="B29" s="8"/>
      <c r="C29" s="8"/>
      <c r="D29" s="457" t="s">
        <v>462</v>
      </c>
      <c r="E29" s="457"/>
      <c r="F29" s="457"/>
      <c r="G29" s="457"/>
      <c r="H29" s="457"/>
      <c r="I29" s="37"/>
      <c r="J29" s="37"/>
      <c r="K29" s="56" t="s">
        <v>308</v>
      </c>
      <c r="L29" s="56"/>
      <c r="M29" s="141"/>
      <c r="N29" s="141"/>
      <c r="O29" s="445">
        <f>認定判定!C48</f>
        <v>0</v>
      </c>
      <c r="P29" s="445"/>
      <c r="Q29" s="445"/>
      <c r="R29" s="445"/>
      <c r="S29" s="37"/>
      <c r="T29" s="9"/>
    </row>
    <row r="30" spans="1:20" ht="17.45" customHeight="1" x14ac:dyDescent="0.15">
      <c r="A30" s="7"/>
      <c r="B30" s="8"/>
      <c r="C30" s="8"/>
      <c r="D30" s="58"/>
      <c r="E30" s="448" t="s">
        <v>91</v>
      </c>
      <c r="F30" s="448"/>
      <c r="G30" s="448"/>
      <c r="H30" s="37"/>
      <c r="I30" s="37"/>
      <c r="J30" s="37"/>
      <c r="K30" s="132" t="s">
        <v>309</v>
      </c>
      <c r="L30" s="132"/>
      <c r="M30" s="142"/>
      <c r="N30" s="142"/>
      <c r="O30" s="446">
        <f>認定判定!C48</f>
        <v>0</v>
      </c>
      <c r="P30" s="446"/>
      <c r="Q30" s="446"/>
      <c r="R30" s="446"/>
      <c r="S30" s="37"/>
      <c r="T30" s="9"/>
    </row>
    <row r="31" spans="1:20" ht="17.45" customHeight="1" x14ac:dyDescent="0.15">
      <c r="A31" s="7"/>
      <c r="B31" s="8"/>
      <c r="C31" s="8"/>
      <c r="D31" s="58"/>
      <c r="E31" s="16" t="s">
        <v>82</v>
      </c>
      <c r="F31" s="16"/>
      <c r="G31" s="16"/>
      <c r="H31" s="16"/>
      <c r="I31" s="16"/>
      <c r="J31" s="17"/>
      <c r="K31" s="17"/>
      <c r="L31" s="17"/>
      <c r="M31" s="17"/>
      <c r="N31" s="145"/>
      <c r="O31" s="145"/>
      <c r="P31" s="145"/>
      <c r="Q31" s="128"/>
      <c r="R31" s="8"/>
      <c r="S31" s="37"/>
      <c r="T31" s="9"/>
    </row>
    <row r="32" spans="1:20" ht="17.45" customHeight="1" x14ac:dyDescent="0.15">
      <c r="A32" s="7"/>
      <c r="B32" s="8"/>
      <c r="C32" s="8"/>
      <c r="D32" s="58"/>
      <c r="E32" s="16"/>
      <c r="F32" s="16"/>
      <c r="G32" s="16"/>
      <c r="H32" s="16"/>
      <c r="I32" s="16"/>
      <c r="J32" s="17"/>
      <c r="K32" s="129" t="s">
        <v>310</v>
      </c>
      <c r="L32" s="14"/>
      <c r="M32" s="140"/>
      <c r="N32" s="140"/>
      <c r="O32" s="426">
        <f>SUM(認定判定!C34:C35)</f>
        <v>0</v>
      </c>
      <c r="P32" s="426"/>
      <c r="Q32" s="426"/>
      <c r="R32" s="143" t="str">
        <f>認定判定!D9</f>
        <v>円</v>
      </c>
      <c r="S32" s="37"/>
      <c r="T32" s="9"/>
    </row>
    <row r="33" spans="1:20" ht="17.45" customHeight="1" x14ac:dyDescent="0.15">
      <c r="A33" s="7"/>
      <c r="B33" s="8"/>
      <c r="C33" s="8"/>
      <c r="D33" s="58"/>
      <c r="E33" s="16"/>
      <c r="F33" s="16"/>
      <c r="G33" s="16"/>
      <c r="H33" s="16"/>
      <c r="I33" s="16"/>
      <c r="J33" s="17"/>
      <c r="K33" s="130" t="s">
        <v>311</v>
      </c>
      <c r="L33" s="131"/>
      <c r="M33" s="126"/>
      <c r="N33" s="126"/>
      <c r="O33" s="426">
        <f>SUM(認定判定!C34:C35)</f>
        <v>0</v>
      </c>
      <c r="P33" s="426"/>
      <c r="Q33" s="426"/>
      <c r="R33" s="144" t="str">
        <f>認定判定!D9</f>
        <v>円</v>
      </c>
      <c r="S33" s="37"/>
      <c r="T33" s="9"/>
    </row>
    <row r="34" spans="1:20" ht="18" customHeight="1" x14ac:dyDescent="0.15">
      <c r="A34" s="22"/>
      <c r="B34" s="23"/>
      <c r="C34" s="23"/>
      <c r="D34" s="38"/>
      <c r="E34" s="38"/>
      <c r="F34" s="38"/>
      <c r="G34" s="38"/>
      <c r="H34" s="38"/>
      <c r="I34" s="38"/>
      <c r="J34" s="38"/>
      <c r="K34" s="38"/>
      <c r="L34" s="38"/>
      <c r="M34" s="38"/>
      <c r="N34" s="38"/>
      <c r="O34" s="38"/>
      <c r="P34" s="38"/>
      <c r="Q34" s="38"/>
      <c r="R34" s="38"/>
      <c r="S34" s="38"/>
      <c r="T34" s="24"/>
    </row>
    <row r="35" spans="1:20" ht="17.45" customHeight="1" x14ac:dyDescent="0.15">
      <c r="C35" s="3" t="s">
        <v>38</v>
      </c>
    </row>
    <row r="36" spans="1:20" ht="17.45" customHeight="1" x14ac:dyDescent="0.15">
      <c r="C36" s="3" t="s">
        <v>39</v>
      </c>
      <c r="D36" s="20" t="s">
        <v>40</v>
      </c>
      <c r="E36" s="20"/>
      <c r="F36" s="20"/>
      <c r="G36" s="20"/>
      <c r="H36" s="20"/>
      <c r="I36" s="20"/>
      <c r="J36" s="20"/>
      <c r="K36" s="20"/>
      <c r="L36" s="20"/>
      <c r="M36" s="20"/>
      <c r="N36" s="20"/>
      <c r="O36" s="20"/>
      <c r="P36" s="20"/>
      <c r="Q36" s="20"/>
      <c r="R36" s="20"/>
      <c r="S36" s="139"/>
    </row>
    <row r="37" spans="1:20" s="3" customFormat="1" ht="17.45" customHeight="1" x14ac:dyDescent="0.15">
      <c r="C37" s="3" t="s">
        <v>41</v>
      </c>
      <c r="D37" s="346" t="s">
        <v>42</v>
      </c>
      <c r="E37" s="346"/>
      <c r="F37" s="346"/>
      <c r="G37" s="346"/>
      <c r="H37" s="346"/>
      <c r="I37" s="346"/>
      <c r="J37" s="346"/>
      <c r="K37" s="346"/>
      <c r="L37" s="346"/>
      <c r="M37" s="346"/>
      <c r="N37" s="346"/>
      <c r="O37" s="346"/>
      <c r="P37" s="346"/>
      <c r="Q37" s="346"/>
      <c r="R37" s="346"/>
      <c r="S37" s="139"/>
    </row>
    <row r="38" spans="1:20" s="3" customFormat="1" ht="17.45" customHeight="1" x14ac:dyDescent="0.15">
      <c r="C38" s="138"/>
      <c r="D38" s="346"/>
      <c r="E38" s="346"/>
      <c r="F38" s="346"/>
      <c r="G38" s="346"/>
      <c r="H38" s="346"/>
      <c r="I38" s="346"/>
      <c r="J38" s="346"/>
      <c r="K38" s="346"/>
      <c r="L38" s="346"/>
      <c r="M38" s="346"/>
      <c r="N38" s="346"/>
      <c r="O38" s="346"/>
      <c r="P38" s="346"/>
      <c r="Q38" s="346"/>
      <c r="R38" s="346"/>
      <c r="S38" s="20"/>
    </row>
    <row r="39" spans="1:20" s="3" customFormat="1" ht="17.45" customHeight="1" x14ac:dyDescent="0.15">
      <c r="C39" s="223"/>
      <c r="D39" s="223"/>
      <c r="E39" s="223"/>
      <c r="F39" s="223"/>
      <c r="G39" s="223"/>
      <c r="H39" s="223"/>
      <c r="I39" s="223"/>
      <c r="J39" s="223"/>
      <c r="K39" s="223"/>
      <c r="L39" s="223"/>
      <c r="M39" s="223"/>
      <c r="N39" s="223"/>
      <c r="O39" s="223"/>
      <c r="P39" s="223"/>
      <c r="Q39" s="223"/>
      <c r="R39" s="223"/>
      <c r="S39" s="20"/>
    </row>
    <row r="40" spans="1:20" s="3" customFormat="1" ht="17.45" customHeight="1" x14ac:dyDescent="0.15">
      <c r="D40" s="3" t="str">
        <f>VLOOKUP(認定判定!C5,市町村!A:C,3,FALSE)&amp;""</f>
        <v>番号</v>
      </c>
    </row>
    <row r="41" spans="1:20" s="3" customFormat="1" ht="17.45" customHeight="1" x14ac:dyDescent="0.15">
      <c r="D41" s="3" t="s">
        <v>43</v>
      </c>
    </row>
    <row r="42" spans="1:20" s="3" customFormat="1" ht="17.45" customHeight="1" x14ac:dyDescent="0.15">
      <c r="D42" s="3" t="s">
        <v>44</v>
      </c>
    </row>
    <row r="43" spans="1:20" ht="17.45" customHeight="1" x14ac:dyDescent="0.15">
      <c r="G43" s="4"/>
      <c r="H43" s="3" t="str">
        <f>IF(J43&lt;&gt;"","認定者名","")</f>
        <v/>
      </c>
      <c r="J43" s="3" t="str">
        <f>VLOOKUP(認定判定!C5,市町村!A:B,2,FALSE)&amp;""</f>
        <v/>
      </c>
      <c r="K43" s="4"/>
      <c r="S43" s="4"/>
      <c r="T43" s="4"/>
    </row>
    <row r="44" spans="1:20" ht="17.45" customHeight="1" x14ac:dyDescent="0.15">
      <c r="S44" s="4"/>
      <c r="T44" s="4"/>
    </row>
    <row r="45" spans="1:20" s="3" customFormat="1" ht="17.45" customHeight="1" x14ac:dyDescent="0.15">
      <c r="C45" s="3" t="s">
        <v>316</v>
      </c>
    </row>
    <row r="46" spans="1:20" s="3" customFormat="1" ht="17.45" customHeight="1" x14ac:dyDescent="0.15"/>
    <row r="47" spans="1:20" s="3" customFormat="1" ht="17.45" customHeight="1" x14ac:dyDescent="0.15"/>
    <row r="48" spans="1:20" s="3" customFormat="1" ht="17.45" customHeight="1" x14ac:dyDescent="0.15"/>
  </sheetData>
  <sheetProtection password="EFF8" sheet="1" objects="1" scenarios="1"/>
  <mergeCells count="33">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 ref="O26:Q26"/>
    <mergeCell ref="O27:Q27"/>
    <mergeCell ref="O29:R29"/>
    <mergeCell ref="C17:R17"/>
    <mergeCell ref="E20:F20"/>
    <mergeCell ref="G20:H21"/>
    <mergeCell ref="E21:F21"/>
    <mergeCell ref="L19:M19"/>
    <mergeCell ref="O20:R20"/>
    <mergeCell ref="O21:R21"/>
    <mergeCell ref="O23:Q23"/>
    <mergeCell ref="O24:Q24"/>
    <mergeCell ref="D29:H29"/>
    <mergeCell ref="O30:R30"/>
    <mergeCell ref="O32:Q32"/>
    <mergeCell ref="O33:Q33"/>
    <mergeCell ref="E30:G30"/>
    <mergeCell ref="D37:R38"/>
  </mergeCells>
  <phoneticPr fontId="2"/>
  <conditionalFormatting sqref="C9:I12">
    <cfRule type="cellIs" dxfId="7" priority="5"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sheetPr>
  <dimension ref="A1:T50"/>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99" t="s">
        <v>66</v>
      </c>
      <c r="B1" s="400"/>
      <c r="C1" s="400"/>
      <c r="D1" s="400"/>
      <c r="E1" s="400"/>
      <c r="F1" s="400"/>
      <c r="G1" s="400"/>
      <c r="H1" s="401"/>
      <c r="I1" s="401"/>
      <c r="J1" s="401"/>
      <c r="K1" s="401"/>
      <c r="L1" s="401"/>
      <c r="M1" s="401"/>
      <c r="N1" s="401"/>
      <c r="O1" s="401"/>
      <c r="P1" s="401"/>
      <c r="Q1" s="401"/>
      <c r="R1" s="401"/>
      <c r="S1" s="401"/>
      <c r="T1" s="396"/>
    </row>
    <row r="2" spans="1:20" ht="21" customHeight="1" thickTop="1" thickBot="1" x14ac:dyDescent="0.2">
      <c r="A2" s="393"/>
      <c r="B2" s="394"/>
      <c r="C2" s="394"/>
      <c r="D2" s="394"/>
      <c r="E2" s="394"/>
      <c r="F2" s="394"/>
      <c r="G2" s="395"/>
      <c r="H2" s="396"/>
      <c r="I2" s="397"/>
      <c r="J2" s="397"/>
      <c r="K2" s="397"/>
      <c r="L2" s="397"/>
      <c r="M2" s="397"/>
      <c r="N2" s="397"/>
      <c r="O2" s="397"/>
      <c r="P2" s="397"/>
      <c r="Q2" s="397"/>
      <c r="R2" s="397"/>
      <c r="S2" s="397"/>
      <c r="T2" s="397"/>
    </row>
    <row r="3" spans="1:20" ht="21" customHeight="1" thickTop="1" x14ac:dyDescent="0.15">
      <c r="A3" s="398"/>
      <c r="B3" s="398"/>
      <c r="C3" s="398"/>
      <c r="D3" s="398"/>
      <c r="E3" s="398"/>
      <c r="F3" s="398"/>
      <c r="G3" s="398"/>
      <c r="H3" s="397"/>
      <c r="I3" s="397"/>
      <c r="J3" s="397"/>
      <c r="K3" s="397"/>
      <c r="L3" s="397"/>
      <c r="M3" s="397"/>
      <c r="N3" s="397"/>
      <c r="O3" s="397"/>
      <c r="P3" s="397"/>
      <c r="Q3" s="397"/>
      <c r="R3" s="397"/>
      <c r="S3" s="397"/>
      <c r="T3" s="397"/>
    </row>
    <row r="4" spans="1:20" ht="17.45" customHeight="1" x14ac:dyDescent="0.15">
      <c r="A4" s="3" t="s">
        <v>265</v>
      </c>
    </row>
    <row r="5" spans="1:20" ht="17.25" x14ac:dyDescent="0.2">
      <c r="A5" s="5"/>
      <c r="B5" s="329" t="s">
        <v>266</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IF(認定判定!$H$18="","使用できません","")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45"/>
      <c r="D12" s="45"/>
      <c r="E12" s="45"/>
      <c r="F12" s="45"/>
      <c r="G12" s="45"/>
      <c r="H12" s="45"/>
      <c r="I12" s="45"/>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17.25" customHeight="1" thickBot="1" x14ac:dyDescent="0.2">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35" t="str">
        <f>認定判定!$G$27</f>
        <v>　　　　　　　　　　　　　　　　　　業</v>
      </c>
      <c r="C17" s="436"/>
      <c r="D17" s="436"/>
      <c r="E17" s="436"/>
      <c r="F17" s="436"/>
      <c r="G17" s="437"/>
      <c r="H17" s="438" t="str">
        <f>認定判定!$G$28</f>
        <v/>
      </c>
      <c r="I17" s="434"/>
      <c r="J17" s="434"/>
      <c r="K17" s="434"/>
      <c r="L17" s="434"/>
      <c r="M17" s="434"/>
      <c r="N17" s="434" t="str">
        <f>認定判定!$G$29</f>
        <v/>
      </c>
      <c r="O17" s="434"/>
      <c r="P17" s="434"/>
      <c r="Q17" s="434"/>
      <c r="R17" s="434"/>
      <c r="S17" s="434"/>
      <c r="T17" s="9"/>
    </row>
    <row r="18" spans="1:20" ht="17.45" customHeight="1" thickTop="1" x14ac:dyDescent="0.15">
      <c r="A18" s="7"/>
      <c r="B18" s="433" t="str">
        <f>認定判定!$G$30</f>
        <v/>
      </c>
      <c r="C18" s="433"/>
      <c r="D18" s="433"/>
      <c r="E18" s="433"/>
      <c r="F18" s="433"/>
      <c r="G18" s="433"/>
      <c r="H18" s="434" t="str">
        <f>認定判定!$G$31</f>
        <v/>
      </c>
      <c r="I18" s="434"/>
      <c r="J18" s="434"/>
      <c r="K18" s="434"/>
      <c r="L18" s="434"/>
      <c r="M18" s="434"/>
      <c r="N18" s="434" t="str">
        <f>認定判定!$G$32</f>
        <v/>
      </c>
      <c r="O18" s="434"/>
      <c r="P18" s="434"/>
      <c r="Q18" s="434"/>
      <c r="R18" s="434"/>
      <c r="S18" s="434"/>
      <c r="T18" s="9"/>
    </row>
    <row r="19" spans="1:20" ht="17.45" customHeight="1" x14ac:dyDescent="0.15">
      <c r="A19" s="7"/>
      <c r="B19" s="388" t="s">
        <v>85</v>
      </c>
      <c r="C19" s="388"/>
      <c r="D19" s="388"/>
      <c r="E19" s="388"/>
      <c r="F19" s="388"/>
      <c r="G19" s="388"/>
      <c r="H19" s="388"/>
      <c r="I19" s="388"/>
      <c r="J19" s="388"/>
      <c r="K19" s="388"/>
      <c r="L19" s="388"/>
      <c r="M19" s="388"/>
      <c r="N19" s="388"/>
      <c r="O19" s="388"/>
      <c r="P19" s="388"/>
      <c r="Q19" s="388"/>
      <c r="R19" s="388"/>
      <c r="S19" s="388"/>
      <c r="T19" s="9"/>
    </row>
    <row r="20" spans="1:20" ht="17.45" customHeight="1" x14ac:dyDescent="0.15">
      <c r="A20" s="7"/>
      <c r="B20" s="389"/>
      <c r="C20" s="389"/>
      <c r="D20" s="389"/>
      <c r="E20" s="389"/>
      <c r="F20" s="389"/>
      <c r="G20" s="389"/>
      <c r="H20" s="389"/>
      <c r="I20" s="389"/>
      <c r="J20" s="389"/>
      <c r="K20" s="389"/>
      <c r="L20" s="389"/>
      <c r="M20" s="389"/>
      <c r="N20" s="389"/>
      <c r="O20" s="389"/>
      <c r="P20" s="389"/>
      <c r="Q20" s="389"/>
      <c r="R20" s="389"/>
      <c r="S20" s="389"/>
      <c r="T20" s="9"/>
    </row>
    <row r="21" spans="1:20" ht="17.45" customHeight="1" x14ac:dyDescent="0.15">
      <c r="A21" s="7"/>
      <c r="B21" s="389"/>
      <c r="C21" s="389"/>
      <c r="D21" s="389"/>
      <c r="E21" s="389"/>
      <c r="F21" s="389"/>
      <c r="G21" s="389"/>
      <c r="H21" s="389"/>
      <c r="I21" s="389"/>
      <c r="J21" s="389"/>
      <c r="K21" s="389"/>
      <c r="L21" s="389"/>
      <c r="M21" s="389"/>
      <c r="N21" s="389"/>
      <c r="O21" s="389"/>
      <c r="P21" s="389"/>
      <c r="Q21" s="389"/>
      <c r="R21" s="389"/>
      <c r="S21" s="389"/>
      <c r="T21" s="9"/>
    </row>
    <row r="22" spans="1:20" ht="17.45" customHeight="1" x14ac:dyDescent="0.15">
      <c r="A22" s="7"/>
      <c r="B22" s="8"/>
      <c r="C22" s="337" t="s">
        <v>23</v>
      </c>
      <c r="D22" s="337"/>
      <c r="E22" s="337"/>
      <c r="F22" s="337"/>
      <c r="G22" s="337"/>
      <c r="H22" s="337"/>
      <c r="I22" s="337"/>
      <c r="J22" s="337"/>
      <c r="K22" s="337"/>
      <c r="L22" s="337"/>
      <c r="M22" s="337"/>
      <c r="N22" s="337"/>
      <c r="O22" s="337"/>
      <c r="P22" s="337"/>
      <c r="Q22" s="337"/>
      <c r="R22" s="337"/>
      <c r="S22" s="47"/>
      <c r="T22" s="9"/>
    </row>
    <row r="23" spans="1:20" ht="17.45" customHeight="1" x14ac:dyDescent="0.15">
      <c r="A23" s="7"/>
      <c r="B23" s="8"/>
      <c r="C23" s="8" t="s">
        <v>77</v>
      </c>
      <c r="D23" s="8"/>
      <c r="E23" s="8"/>
      <c r="F23" s="8"/>
      <c r="G23" s="8"/>
      <c r="H23" s="8"/>
      <c r="I23" s="8"/>
      <c r="J23" s="8"/>
      <c r="K23" s="8"/>
      <c r="L23" s="8"/>
      <c r="M23" s="8"/>
      <c r="T23" s="9"/>
    </row>
    <row r="24" spans="1:20" ht="17.45" customHeight="1" x14ac:dyDescent="0.15">
      <c r="A24" s="7"/>
      <c r="B24" s="8"/>
      <c r="C24" s="8"/>
      <c r="D24" s="8" t="s">
        <v>78</v>
      </c>
      <c r="E24" s="8"/>
      <c r="F24" s="8"/>
      <c r="G24" s="8"/>
      <c r="H24" s="8"/>
      <c r="I24" s="8"/>
      <c r="J24" s="8"/>
      <c r="K24" s="8"/>
      <c r="L24" s="8"/>
      <c r="M24" s="8"/>
      <c r="T24" s="9"/>
    </row>
    <row r="25" spans="1:20" ht="17.45" customHeight="1" x14ac:dyDescent="0.15">
      <c r="A25" s="7"/>
      <c r="B25" s="8"/>
      <c r="C25" s="8"/>
      <c r="D25" s="8"/>
      <c r="E25" s="385" t="s">
        <v>48</v>
      </c>
      <c r="F25" s="385"/>
      <c r="G25" s="386" t="s">
        <v>27</v>
      </c>
      <c r="H25" s="386"/>
      <c r="I25" s="8"/>
      <c r="J25" s="12"/>
      <c r="L25" s="390" t="s">
        <v>73</v>
      </c>
      <c r="M25" s="390"/>
      <c r="N25" s="441">
        <f>認定判定!$C$44</f>
        <v>0</v>
      </c>
      <c r="O25" s="441"/>
      <c r="P25" s="441"/>
      <c r="Q25" s="52"/>
      <c r="S25" s="51"/>
      <c r="T25" s="9"/>
    </row>
    <row r="26" spans="1:20" ht="17.45" customHeight="1" x14ac:dyDescent="0.15">
      <c r="A26" s="7"/>
      <c r="B26" s="8"/>
      <c r="C26" s="8"/>
      <c r="D26" s="8"/>
      <c r="E26" s="387" t="s">
        <v>92</v>
      </c>
      <c r="F26" s="387"/>
      <c r="G26" s="386"/>
      <c r="H26" s="386"/>
      <c r="I26" s="8"/>
      <c r="J26" s="12"/>
      <c r="K26" s="12"/>
      <c r="L26" s="439"/>
      <c r="M26" s="439"/>
      <c r="N26" s="440"/>
      <c r="O26" s="440"/>
      <c r="P26" s="440"/>
      <c r="Q26" s="57"/>
      <c r="R26" s="53"/>
      <c r="S26" s="12"/>
      <c r="T26" s="9"/>
    </row>
    <row r="27" spans="1:20" ht="17.45" customHeight="1" x14ac:dyDescent="0.15">
      <c r="A27" s="7"/>
      <c r="B27" s="8"/>
      <c r="C27" s="8"/>
      <c r="D27" s="8"/>
      <c r="E27" s="16" t="s">
        <v>79</v>
      </c>
      <c r="F27" s="16"/>
      <c r="G27" s="16"/>
      <c r="H27" s="16"/>
      <c r="I27" s="16"/>
      <c r="J27" s="17"/>
      <c r="K27" s="17"/>
      <c r="L27" s="17"/>
      <c r="M27" s="12"/>
      <c r="N27" s="426">
        <f>認定判定!$C$31</f>
        <v>0</v>
      </c>
      <c r="O27" s="426"/>
      <c r="P27" s="426"/>
      <c r="Q27" s="56" t="str">
        <f>認定判定!$D$9</f>
        <v>円</v>
      </c>
      <c r="R27" s="12"/>
      <c r="S27" s="17"/>
      <c r="T27" s="9"/>
    </row>
    <row r="28" spans="1:20" ht="17.45" customHeight="1" x14ac:dyDescent="0.15">
      <c r="A28" s="7"/>
      <c r="B28" s="8"/>
      <c r="C28" s="8"/>
      <c r="D28" s="8"/>
      <c r="E28" s="16" t="s">
        <v>61</v>
      </c>
      <c r="F28" s="16"/>
      <c r="G28" s="16"/>
      <c r="H28" s="16"/>
      <c r="I28" s="16"/>
      <c r="J28" s="17"/>
      <c r="K28" s="17"/>
      <c r="L28" s="17"/>
      <c r="M28" s="17"/>
      <c r="N28" s="426">
        <f>SUM(認定判定!$C$37:$C$39)</f>
        <v>0</v>
      </c>
      <c r="O28" s="426"/>
      <c r="P28" s="426"/>
      <c r="Q28" s="56" t="str">
        <f>認定判定!$D$9</f>
        <v>円</v>
      </c>
      <c r="R28" s="12"/>
      <c r="S28" s="17"/>
      <c r="T28" s="9"/>
    </row>
    <row r="29" spans="1:20" ht="17.45" customHeight="1" x14ac:dyDescent="0.15">
      <c r="A29" s="7"/>
      <c r="B29" s="8"/>
      <c r="C29" s="8"/>
      <c r="D29" s="8"/>
      <c r="E29" s="16" t="s">
        <v>93</v>
      </c>
      <c r="F29" s="16"/>
      <c r="G29" s="16"/>
      <c r="H29" s="16"/>
      <c r="I29" s="16"/>
      <c r="J29" s="17"/>
      <c r="K29" s="17"/>
      <c r="L29" s="17"/>
      <c r="M29" s="17"/>
      <c r="N29" s="426">
        <f>ROUNDDOWN((SUM(認定判定!$C$37:$C$39)/3),0)</f>
        <v>0</v>
      </c>
      <c r="O29" s="426"/>
      <c r="P29" s="426"/>
      <c r="Q29" s="56" t="str">
        <f>認定判定!$D$9</f>
        <v>円</v>
      </c>
      <c r="R29" s="12"/>
      <c r="S29" s="17"/>
      <c r="T29" s="9"/>
    </row>
    <row r="30" spans="1:20" ht="17.45" customHeight="1" x14ac:dyDescent="0.15">
      <c r="A30" s="7"/>
      <c r="B30" s="8"/>
      <c r="C30" s="8"/>
      <c r="D30" s="8"/>
      <c r="E30" s="462" t="s">
        <v>63</v>
      </c>
      <c r="F30" s="462"/>
      <c r="G30" s="16"/>
      <c r="H30" s="16"/>
      <c r="I30" s="16"/>
      <c r="J30" s="17"/>
      <c r="K30" s="17"/>
      <c r="L30" s="17"/>
      <c r="M30" s="17"/>
      <c r="N30" s="61"/>
      <c r="O30" s="61"/>
      <c r="P30" s="61"/>
      <c r="Q30" s="59"/>
      <c r="R30" s="12"/>
      <c r="S30" s="17"/>
      <c r="T30" s="9"/>
    </row>
    <row r="31" spans="1:20" ht="17.45" customHeight="1" x14ac:dyDescent="0.15">
      <c r="A31" s="7"/>
      <c r="B31" s="8"/>
      <c r="C31" s="8"/>
      <c r="D31" s="8"/>
      <c r="E31" s="463" t="s">
        <v>53</v>
      </c>
      <c r="F31" s="464"/>
      <c r="G31" s="16"/>
      <c r="H31" s="16"/>
      <c r="I31" s="16"/>
      <c r="J31" s="17"/>
      <c r="K31" s="17"/>
      <c r="L31" s="17"/>
      <c r="M31" s="17"/>
      <c r="N31" s="61"/>
      <c r="O31" s="61"/>
      <c r="P31" s="61"/>
      <c r="Q31" s="59"/>
      <c r="R31" s="12"/>
      <c r="S31" s="17"/>
      <c r="T31" s="9"/>
    </row>
    <row r="32" spans="1:20" ht="17.45" customHeight="1" x14ac:dyDescent="0.15">
      <c r="A32" s="7"/>
      <c r="B32" s="8"/>
      <c r="C32" s="8"/>
      <c r="D32" s="8" t="s">
        <v>81</v>
      </c>
      <c r="E32" s="58"/>
      <c r="F32" s="8"/>
      <c r="G32" s="8"/>
      <c r="H32" s="8"/>
      <c r="I32" s="8"/>
      <c r="J32" s="8"/>
      <c r="K32" s="8"/>
      <c r="L32" s="8"/>
      <c r="M32" s="17"/>
      <c r="N32" s="459"/>
      <c r="O32" s="459"/>
      <c r="P32" s="459"/>
      <c r="Q32" s="59"/>
      <c r="R32" s="17"/>
      <c r="S32" s="8"/>
      <c r="T32" s="9"/>
    </row>
    <row r="33" spans="1:20" ht="17.45" customHeight="1" x14ac:dyDescent="0.15">
      <c r="A33" s="7"/>
      <c r="B33" s="8"/>
      <c r="C33" s="8"/>
      <c r="D33" s="37"/>
      <c r="E33" s="457" t="s">
        <v>94</v>
      </c>
      <c r="F33" s="457"/>
      <c r="G33" s="457"/>
      <c r="H33" s="37"/>
      <c r="I33" s="37"/>
      <c r="J33" s="37"/>
      <c r="K33" s="37"/>
      <c r="L33" s="390" t="s">
        <v>73</v>
      </c>
      <c r="M33" s="390"/>
      <c r="N33" s="443">
        <f>認定判定!$C$47</f>
        <v>0</v>
      </c>
      <c r="O33" s="443"/>
      <c r="P33" s="443"/>
      <c r="Q33" s="443"/>
      <c r="R33" s="8"/>
      <c r="S33" s="37"/>
      <c r="T33" s="9"/>
    </row>
    <row r="34" spans="1:20" ht="17.45" customHeight="1" x14ac:dyDescent="0.15">
      <c r="A34" s="7"/>
      <c r="B34" s="8"/>
      <c r="C34" s="8"/>
      <c r="D34" s="58"/>
      <c r="E34" s="458" t="s">
        <v>95</v>
      </c>
      <c r="F34" s="458"/>
      <c r="G34" s="458"/>
      <c r="H34" s="37"/>
      <c r="I34" s="37"/>
      <c r="J34" s="37"/>
      <c r="K34" s="37"/>
      <c r="L34" s="37"/>
      <c r="M34" s="8"/>
      <c r="N34" s="8"/>
      <c r="O34" s="8"/>
      <c r="P34" s="8"/>
      <c r="Q34" s="8"/>
      <c r="R34" s="8"/>
      <c r="S34" s="37"/>
      <c r="T34" s="9"/>
    </row>
    <row r="35" spans="1:20" ht="17.45" customHeight="1" x14ac:dyDescent="0.15">
      <c r="A35" s="7"/>
      <c r="B35" s="8"/>
      <c r="C35" s="8"/>
      <c r="D35" s="58"/>
      <c r="E35" s="16" t="s">
        <v>96</v>
      </c>
      <c r="F35" s="16"/>
      <c r="G35" s="16"/>
      <c r="H35" s="16"/>
      <c r="I35" s="16"/>
      <c r="J35" s="17"/>
      <c r="K35" s="17"/>
      <c r="L35" s="17"/>
      <c r="M35" s="17"/>
      <c r="N35" s="426">
        <f>SUM(認定判定!$C$34:$C$35)</f>
        <v>0</v>
      </c>
      <c r="O35" s="426"/>
      <c r="P35" s="426"/>
      <c r="Q35" s="56" t="str">
        <f>認定判定!$D$9</f>
        <v>円</v>
      </c>
      <c r="R35" s="8"/>
      <c r="S35" s="37"/>
      <c r="T35" s="9"/>
    </row>
    <row r="36" spans="1:20" ht="17.45" customHeight="1" x14ac:dyDescent="0.15">
      <c r="A36" s="22"/>
      <c r="B36" s="23"/>
      <c r="C36" s="23"/>
      <c r="D36" s="38"/>
      <c r="E36" s="38"/>
      <c r="F36" s="38"/>
      <c r="G36" s="38"/>
      <c r="H36" s="38"/>
      <c r="I36" s="38"/>
      <c r="J36" s="38"/>
      <c r="K36" s="38"/>
      <c r="L36" s="38"/>
      <c r="M36" s="38"/>
      <c r="N36" s="38"/>
      <c r="O36" s="38"/>
      <c r="P36" s="38"/>
      <c r="Q36" s="38"/>
      <c r="R36" s="38"/>
      <c r="S36" s="38"/>
      <c r="T36" s="24"/>
    </row>
    <row r="37" spans="1:20" ht="17.45" customHeight="1" x14ac:dyDescent="0.15">
      <c r="C37" s="3" t="s">
        <v>38</v>
      </c>
    </row>
    <row r="38" spans="1:20" ht="17.45" customHeight="1" x14ac:dyDescent="0.15">
      <c r="C38" s="3" t="s">
        <v>39</v>
      </c>
      <c r="D38" s="20" t="s">
        <v>40</v>
      </c>
      <c r="E38" s="20"/>
      <c r="F38" s="20"/>
      <c r="G38" s="20"/>
      <c r="H38" s="20"/>
      <c r="I38" s="20"/>
      <c r="J38" s="20"/>
      <c r="K38" s="20"/>
      <c r="L38" s="20"/>
      <c r="M38" s="20"/>
      <c r="N38" s="20"/>
      <c r="O38" s="20"/>
      <c r="P38" s="20"/>
      <c r="Q38" s="20"/>
      <c r="R38" s="20"/>
      <c r="S38" s="49"/>
    </row>
    <row r="39" spans="1:20" s="3" customFormat="1" ht="17.45" customHeight="1" x14ac:dyDescent="0.15">
      <c r="C39" s="3" t="s">
        <v>41</v>
      </c>
      <c r="D39" s="346" t="s">
        <v>42</v>
      </c>
      <c r="E39" s="346"/>
      <c r="F39" s="346"/>
      <c r="G39" s="346"/>
      <c r="H39" s="346"/>
      <c r="I39" s="346"/>
      <c r="J39" s="346"/>
      <c r="K39" s="346"/>
      <c r="L39" s="346"/>
      <c r="M39" s="346"/>
      <c r="N39" s="346"/>
      <c r="O39" s="346"/>
      <c r="P39" s="346"/>
      <c r="Q39" s="346"/>
      <c r="R39" s="346"/>
      <c r="S39" s="49"/>
    </row>
    <row r="40" spans="1:20" s="3" customFormat="1" ht="17.45" customHeight="1" x14ac:dyDescent="0.15">
      <c r="C40" s="48"/>
      <c r="D40" s="346"/>
      <c r="E40" s="346"/>
      <c r="F40" s="346"/>
      <c r="G40" s="346"/>
      <c r="H40" s="346"/>
      <c r="I40" s="346"/>
      <c r="J40" s="346"/>
      <c r="K40" s="346"/>
      <c r="L40" s="346"/>
      <c r="M40" s="346"/>
      <c r="N40" s="346"/>
      <c r="O40" s="346"/>
      <c r="P40" s="346"/>
      <c r="Q40" s="346"/>
      <c r="R40" s="346"/>
      <c r="S40" s="20"/>
    </row>
    <row r="41" spans="1:20" s="3" customFormat="1" ht="17.45" customHeight="1" x14ac:dyDescent="0.15">
      <c r="C41" s="48"/>
      <c r="D41" s="48"/>
      <c r="E41" s="48"/>
      <c r="F41" s="48"/>
      <c r="G41" s="48"/>
      <c r="H41" s="48"/>
      <c r="I41" s="48"/>
      <c r="J41" s="48"/>
      <c r="K41" s="48"/>
      <c r="L41" s="48"/>
      <c r="M41" s="48"/>
      <c r="N41" s="48"/>
      <c r="O41" s="48"/>
      <c r="P41" s="48"/>
      <c r="Q41" s="48"/>
      <c r="R41" s="48"/>
    </row>
    <row r="42" spans="1:20" s="3" customFormat="1" ht="17.45" customHeight="1" x14ac:dyDescent="0.15">
      <c r="D42" s="3" t="str">
        <f>VLOOKUP(認定判定!$C$5,市町村!A:C,3,FALSE)&amp;""</f>
        <v>番号</v>
      </c>
    </row>
    <row r="43" spans="1:20" s="3" customFormat="1" ht="17.45" customHeight="1" x14ac:dyDescent="0.15">
      <c r="D43" s="3" t="s">
        <v>43</v>
      </c>
    </row>
    <row r="44" spans="1:20" s="3" customFormat="1" ht="17.45" customHeight="1" x14ac:dyDescent="0.15">
      <c r="D44" s="3" t="s">
        <v>44</v>
      </c>
    </row>
    <row r="45" spans="1:20" ht="17.45" customHeight="1" x14ac:dyDescent="0.15">
      <c r="G45" s="4"/>
      <c r="H45" s="3" t="str">
        <f>IF($J$45&lt;&gt;"","認定者名","")</f>
        <v/>
      </c>
      <c r="J45" s="3" t="str">
        <f>VLOOKUP(認定判定!$C$5,市町村!A:C,2,FALSE)&amp;""</f>
        <v/>
      </c>
      <c r="K45" s="4"/>
      <c r="S45" s="4"/>
      <c r="T45" s="4"/>
    </row>
    <row r="46" spans="1:20" ht="17.45" customHeight="1" x14ac:dyDescent="0.15">
      <c r="S46" s="4"/>
      <c r="T46" s="4"/>
    </row>
    <row r="47" spans="1:20" s="3" customFormat="1" ht="17.45" customHeight="1" x14ac:dyDescent="0.15">
      <c r="C47" s="3" t="s">
        <v>45</v>
      </c>
    </row>
    <row r="48" spans="1:20" s="3" customFormat="1" ht="17.45" customHeight="1" x14ac:dyDescent="0.15">
      <c r="D48" s="3" t="s">
        <v>271</v>
      </c>
    </row>
    <row r="49" s="3" customFormat="1" ht="17.45" customHeight="1" x14ac:dyDescent="0.15"/>
    <row r="50" s="3" customFormat="1" ht="17.45" customHeight="1" x14ac:dyDescent="0.15"/>
  </sheetData>
  <sheetProtection password="EFF8" sheet="1" objects="1" scenarios="1"/>
  <mergeCells count="43">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B19:S21"/>
    <mergeCell ref="C22:R22"/>
    <mergeCell ref="E25:F25"/>
    <mergeCell ref="G25:H26"/>
    <mergeCell ref="L25:M25"/>
    <mergeCell ref="N25:P25"/>
    <mergeCell ref="E26:F26"/>
    <mergeCell ref="L26:M26"/>
    <mergeCell ref="N26:P26"/>
    <mergeCell ref="N27:P27"/>
    <mergeCell ref="N28:P28"/>
    <mergeCell ref="N32:P32"/>
    <mergeCell ref="E33:G33"/>
    <mergeCell ref="L33:M33"/>
    <mergeCell ref="N33:Q33"/>
    <mergeCell ref="E34:G34"/>
    <mergeCell ref="N35:P35"/>
    <mergeCell ref="D39:R40"/>
    <mergeCell ref="N29:P29"/>
    <mergeCell ref="E30:F30"/>
    <mergeCell ref="E31:F31"/>
  </mergeCells>
  <phoneticPr fontId="2"/>
  <conditionalFormatting sqref="C9:I12">
    <cfRule type="cellIs" dxfId="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sheetPr>
  <dimension ref="A1:T52"/>
  <sheetViews>
    <sheetView showGridLines="0" view="pageBreakPreview" topLeftCell="A7" zoomScale="85" zoomScaleNormal="100" zoomScaleSheetLayoutView="85" workbookViewId="0">
      <selection activeCell="AA32" sqref="AA3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37"/>
      <c r="B2" s="337"/>
      <c r="C2" s="337"/>
      <c r="D2" s="337"/>
      <c r="E2" s="337"/>
      <c r="F2" s="337"/>
      <c r="G2" s="337"/>
      <c r="H2" s="337"/>
      <c r="I2" s="337"/>
      <c r="J2" s="337"/>
      <c r="K2" s="337"/>
      <c r="L2" s="337"/>
      <c r="M2" s="429"/>
      <c r="N2" s="430" t="s">
        <v>66</v>
      </c>
      <c r="O2" s="431"/>
      <c r="P2" s="431"/>
      <c r="Q2" s="431"/>
      <c r="R2" s="431"/>
      <c r="S2" s="431"/>
      <c r="T2" s="432"/>
    </row>
    <row r="3" spans="1:20" ht="21" customHeight="1" x14ac:dyDescent="0.15">
      <c r="A3" s="337"/>
      <c r="B3" s="337"/>
      <c r="C3" s="337"/>
      <c r="D3" s="337"/>
      <c r="E3" s="337"/>
      <c r="F3" s="337"/>
      <c r="G3" s="337"/>
      <c r="H3" s="337"/>
      <c r="I3" s="337"/>
      <c r="J3" s="337"/>
      <c r="K3" s="337"/>
      <c r="L3" s="337"/>
      <c r="M3" s="429"/>
      <c r="N3" s="397"/>
      <c r="O3" s="397"/>
      <c r="P3" s="397"/>
      <c r="Q3" s="397"/>
      <c r="R3" s="397"/>
      <c r="S3" s="397"/>
      <c r="T3" s="397"/>
    </row>
    <row r="4" spans="1:20" ht="17.45" customHeight="1" x14ac:dyDescent="0.15">
      <c r="A4" s="3" t="s">
        <v>324</v>
      </c>
    </row>
    <row r="5" spans="1:20" ht="17.25" x14ac:dyDescent="0.2">
      <c r="A5" s="5"/>
      <c r="B5" s="329" t="s">
        <v>325</v>
      </c>
      <c r="C5" s="329"/>
      <c r="D5" s="329"/>
      <c r="E5" s="329"/>
      <c r="F5" s="329"/>
      <c r="G5" s="329"/>
      <c r="H5" s="329"/>
      <c r="I5" s="329"/>
      <c r="J5" s="329"/>
      <c r="K5" s="329"/>
      <c r="L5" s="329"/>
      <c r="M5" s="329"/>
      <c r="N5" s="329"/>
      <c r="O5" s="329"/>
      <c r="P5" s="329"/>
      <c r="Q5" s="329"/>
      <c r="R5" s="329"/>
      <c r="S5" s="329"/>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408" t="str">
        <f>IF(認定判定!J2&gt;0,認定判定!J2,"令和　　　年　　　月　　　日")</f>
        <v>令和　　　年　　　月　　　日</v>
      </c>
      <c r="N7" s="408"/>
      <c r="O7" s="408"/>
      <c r="P7" s="408"/>
      <c r="Q7" s="408"/>
      <c r="R7" s="8"/>
      <c r="S7" s="8"/>
      <c r="T7" s="9"/>
    </row>
    <row r="8" spans="1:20" ht="17.45" customHeight="1" x14ac:dyDescent="0.15">
      <c r="A8" s="7"/>
      <c r="B8" s="8"/>
      <c r="C8" s="8"/>
      <c r="D8" s="331" t="str">
        <f>IF(認定判定!C5&gt;0,認定判定!C5,"")</f>
        <v>　　　</v>
      </c>
      <c r="E8" s="331"/>
      <c r="F8" s="331"/>
      <c r="G8" s="8" t="s">
        <v>18</v>
      </c>
      <c r="H8" s="8"/>
      <c r="I8" s="8"/>
      <c r="J8" s="8"/>
      <c r="K8" s="8"/>
      <c r="L8" s="8"/>
      <c r="M8" s="8"/>
      <c r="N8" s="8"/>
      <c r="O8" s="8"/>
      <c r="P8" s="8"/>
      <c r="Q8" s="8"/>
      <c r="R8" s="8"/>
      <c r="S8" s="8"/>
      <c r="T8" s="9"/>
    </row>
    <row r="9" spans="1:20" ht="17.45" customHeight="1" x14ac:dyDescent="0.15">
      <c r="A9" s="7"/>
      <c r="B9" s="8"/>
      <c r="C9" s="332" t="str">
        <f>IF(認定判定!H18="","使用できません","")</f>
        <v>使用できません</v>
      </c>
      <c r="D9" s="332"/>
      <c r="E9" s="332"/>
      <c r="F9" s="332"/>
      <c r="G9" s="332"/>
      <c r="H9" s="332"/>
      <c r="I9" s="332"/>
      <c r="J9" s="8" t="s">
        <v>19</v>
      </c>
      <c r="K9" s="8"/>
      <c r="L9" s="334"/>
      <c r="M9" s="334"/>
      <c r="N9" s="334"/>
      <c r="O9" s="334"/>
      <c r="P9" s="334"/>
      <c r="Q9" s="334"/>
      <c r="R9" s="8"/>
      <c r="S9" s="8"/>
      <c r="T9" s="9"/>
    </row>
    <row r="10" spans="1:20" ht="17.45" customHeight="1" x14ac:dyDescent="0.15">
      <c r="A10" s="7"/>
      <c r="B10" s="8"/>
      <c r="C10" s="332"/>
      <c r="D10" s="332"/>
      <c r="E10" s="332"/>
      <c r="F10" s="332"/>
      <c r="G10" s="332"/>
      <c r="H10" s="332"/>
      <c r="I10" s="332"/>
      <c r="J10" s="8" t="s">
        <v>20</v>
      </c>
      <c r="K10" s="8"/>
      <c r="L10" s="334" t="str">
        <f>IF(認定判定!C2&gt;0,認定判定!C2,"")</f>
        <v/>
      </c>
      <c r="M10" s="334"/>
      <c r="N10" s="334"/>
      <c r="O10" s="334"/>
      <c r="P10" s="334"/>
      <c r="Q10" s="334"/>
      <c r="R10" s="8"/>
      <c r="S10" s="8"/>
      <c r="T10" s="9"/>
    </row>
    <row r="11" spans="1:20" ht="17.45" customHeight="1" x14ac:dyDescent="0.15">
      <c r="A11" s="7"/>
      <c r="B11" s="8"/>
      <c r="C11" s="332"/>
      <c r="D11" s="332"/>
      <c r="E11" s="332"/>
      <c r="F11" s="332"/>
      <c r="G11" s="332"/>
      <c r="H11" s="332"/>
      <c r="I11" s="332"/>
      <c r="J11" s="8" t="s">
        <v>21</v>
      </c>
      <c r="K11" s="8"/>
      <c r="L11" s="334" t="str">
        <f>IF(認定判定!C3&gt;0,認定判定!C3,"")</f>
        <v/>
      </c>
      <c r="M11" s="334"/>
      <c r="N11" s="334"/>
      <c r="O11" s="334"/>
      <c r="P11" s="334"/>
      <c r="Q11" s="334"/>
      <c r="T11" s="9"/>
    </row>
    <row r="12" spans="1:20" ht="17.45" customHeight="1" x14ac:dyDescent="0.15">
      <c r="A12" s="7"/>
      <c r="B12" s="8"/>
      <c r="C12" s="136"/>
      <c r="D12" s="136"/>
      <c r="E12" s="136"/>
      <c r="F12" s="136"/>
      <c r="G12" s="136"/>
      <c r="H12" s="136"/>
      <c r="I12" s="136"/>
      <c r="J12" s="11"/>
      <c r="K12" s="11"/>
      <c r="L12" s="335" t="str">
        <f>IF(認定判定!C4&gt;0,認定判定!C4,"")</f>
        <v/>
      </c>
      <c r="M12" s="335"/>
      <c r="N12" s="335"/>
      <c r="O12" s="335"/>
      <c r="P12" s="335"/>
      <c r="Q12" s="335"/>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36"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36"/>
      <c r="D14" s="336"/>
      <c r="E14" s="336"/>
      <c r="F14" s="336"/>
      <c r="G14" s="336"/>
      <c r="H14" s="336"/>
      <c r="I14" s="336"/>
      <c r="J14" s="336"/>
      <c r="K14" s="336"/>
      <c r="L14" s="336"/>
      <c r="M14" s="336"/>
      <c r="N14" s="336"/>
      <c r="O14" s="336"/>
      <c r="P14" s="336"/>
      <c r="Q14" s="336"/>
      <c r="R14" s="336"/>
      <c r="S14" s="336"/>
      <c r="T14" s="9"/>
    </row>
    <row r="15" spans="1:20" ht="26.25" customHeight="1" x14ac:dyDescent="0.15">
      <c r="A15" s="7"/>
      <c r="B15" s="336"/>
      <c r="C15" s="336"/>
      <c r="D15" s="336"/>
      <c r="E15" s="336"/>
      <c r="F15" s="336"/>
      <c r="G15" s="336"/>
      <c r="H15" s="336"/>
      <c r="I15" s="336"/>
      <c r="J15" s="336"/>
      <c r="K15" s="336"/>
      <c r="L15" s="336"/>
      <c r="M15" s="336"/>
      <c r="N15" s="336"/>
      <c r="O15" s="336"/>
      <c r="P15" s="336"/>
      <c r="Q15" s="336"/>
      <c r="R15" s="336"/>
      <c r="S15" s="336"/>
      <c r="T15" s="9"/>
    </row>
    <row r="16" spans="1:20" ht="8.25" customHeight="1" x14ac:dyDescent="0.15">
      <c r="A16" s="7"/>
      <c r="B16" s="225"/>
      <c r="C16" s="225"/>
      <c r="D16" s="225"/>
      <c r="E16" s="225"/>
      <c r="F16" s="225"/>
      <c r="G16" s="225"/>
      <c r="H16" s="225"/>
      <c r="I16" s="225"/>
      <c r="J16" s="225"/>
      <c r="K16" s="225"/>
      <c r="L16" s="225"/>
      <c r="M16" s="225"/>
      <c r="N16" s="225"/>
      <c r="O16" s="225"/>
      <c r="P16" s="225"/>
      <c r="Q16" s="225"/>
      <c r="R16" s="225"/>
      <c r="S16" s="225"/>
      <c r="T16" s="9"/>
    </row>
    <row r="17" spans="1:20" ht="17.45" customHeight="1" x14ac:dyDescent="0.15">
      <c r="A17" s="7"/>
      <c r="B17" s="8"/>
      <c r="C17" s="337" t="s">
        <v>23</v>
      </c>
      <c r="D17" s="337"/>
      <c r="E17" s="337"/>
      <c r="F17" s="337"/>
      <c r="G17" s="337"/>
      <c r="H17" s="337"/>
      <c r="I17" s="337"/>
      <c r="J17" s="337"/>
      <c r="K17" s="337"/>
      <c r="L17" s="337"/>
      <c r="M17" s="337"/>
      <c r="N17" s="337"/>
      <c r="O17" s="337"/>
      <c r="P17" s="337"/>
      <c r="Q17" s="337"/>
      <c r="R17" s="337"/>
      <c r="S17" s="137"/>
      <c r="T17" s="9"/>
    </row>
    <row r="18" spans="1:20" ht="17.45" customHeight="1" x14ac:dyDescent="0.15">
      <c r="A18" s="7"/>
      <c r="B18" s="8"/>
      <c r="C18" s="226"/>
      <c r="D18" s="226"/>
      <c r="E18" s="226"/>
      <c r="F18" s="226"/>
      <c r="G18" s="226"/>
      <c r="H18" s="226"/>
      <c r="I18" s="226"/>
      <c r="J18" s="226"/>
      <c r="K18" s="226"/>
      <c r="L18" s="226"/>
      <c r="M18" s="226"/>
      <c r="N18" s="226"/>
      <c r="O18" s="226"/>
      <c r="P18" s="226"/>
      <c r="Q18" s="226"/>
      <c r="R18" s="226"/>
      <c r="S18" s="226"/>
      <c r="T18" s="9"/>
    </row>
    <row r="19" spans="1:20" ht="17.45" customHeight="1" x14ac:dyDescent="0.15">
      <c r="A19" s="7"/>
      <c r="B19" s="8"/>
      <c r="C19" s="8" t="s">
        <v>77</v>
      </c>
      <c r="D19" s="8"/>
      <c r="E19" s="8"/>
      <c r="F19" s="8"/>
      <c r="G19" s="8"/>
      <c r="H19" s="8"/>
      <c r="I19" s="8"/>
      <c r="J19" s="8"/>
      <c r="K19" s="8"/>
      <c r="L19" s="8"/>
      <c r="M19" s="8"/>
      <c r="T19" s="9"/>
    </row>
    <row r="20" spans="1:20" ht="17.45" customHeight="1" x14ac:dyDescent="0.15">
      <c r="A20" s="7"/>
      <c r="B20" s="8"/>
      <c r="C20" s="8"/>
      <c r="D20" s="8" t="str">
        <f>"（イ）最近"&amp;DBCS(認定判定!D8)&amp;"か月間の売上高等"</f>
        <v>（イ）最近１か月間の売上高等</v>
      </c>
      <c r="E20" s="8"/>
      <c r="F20" s="8"/>
      <c r="G20" s="8"/>
      <c r="H20" s="8"/>
      <c r="I20" s="8"/>
      <c r="J20" s="8"/>
      <c r="K20" s="8"/>
      <c r="L20" s="452"/>
      <c r="M20" s="452"/>
      <c r="N20" s="149"/>
      <c r="O20" s="149"/>
      <c r="P20" s="149"/>
      <c r="Q20" s="147"/>
      <c r="T20" s="9"/>
    </row>
    <row r="21" spans="1:20" ht="17.45" customHeight="1" x14ac:dyDescent="0.15">
      <c r="A21" s="7"/>
      <c r="B21" s="8"/>
      <c r="C21" s="8"/>
      <c r="D21" s="8"/>
      <c r="E21" s="385" t="s">
        <v>468</v>
      </c>
      <c r="F21" s="385"/>
      <c r="G21" s="386" t="s">
        <v>27</v>
      </c>
      <c r="H21" s="386"/>
      <c r="I21" s="8"/>
      <c r="J21" s="12"/>
      <c r="K21" s="56" t="s">
        <v>308</v>
      </c>
      <c r="L21" s="56"/>
      <c r="M21" s="141"/>
      <c r="N21" s="141"/>
      <c r="O21" s="460">
        <f>認定判定!C44</f>
        <v>0</v>
      </c>
      <c r="P21" s="460"/>
      <c r="Q21" s="460"/>
      <c r="R21" s="460"/>
      <c r="S21" s="51"/>
      <c r="T21" s="9"/>
    </row>
    <row r="22" spans="1:20" ht="17.45" customHeight="1" x14ac:dyDescent="0.15">
      <c r="A22" s="7"/>
      <c r="B22" s="8"/>
      <c r="C22" s="8"/>
      <c r="D22" s="8"/>
      <c r="E22" s="387" t="s">
        <v>49</v>
      </c>
      <c r="F22" s="387"/>
      <c r="G22" s="386"/>
      <c r="H22" s="386"/>
      <c r="I22" s="8"/>
      <c r="J22" s="12"/>
      <c r="K22" s="132" t="s">
        <v>309</v>
      </c>
      <c r="L22" s="132"/>
      <c r="M22" s="142"/>
      <c r="N22" s="142"/>
      <c r="O22" s="461">
        <f>認定判定!C44</f>
        <v>0</v>
      </c>
      <c r="P22" s="461"/>
      <c r="Q22" s="461"/>
      <c r="R22" s="461"/>
      <c r="S22" s="12"/>
      <c r="T22" s="9"/>
    </row>
    <row r="23" spans="1:20" ht="17.45" customHeight="1" x14ac:dyDescent="0.15">
      <c r="A23" s="7"/>
      <c r="B23" s="8"/>
      <c r="C23" s="8"/>
      <c r="D23" s="8"/>
      <c r="E23" s="16" t="str">
        <f>"Ａ：申込時点における最近"&amp;DBCS(認定判定!D8)&amp;"か月間の売上高等"&amp;IF(認定判定!D8&gt;1,"平均","")</f>
        <v>Ａ：申込時点における最近１か月間の売上高等</v>
      </c>
      <c r="F23" s="16"/>
      <c r="G23" s="16"/>
      <c r="H23" s="16"/>
      <c r="I23" s="16"/>
      <c r="J23" s="17"/>
      <c r="K23" s="17"/>
      <c r="L23" s="17"/>
      <c r="M23" s="12"/>
      <c r="N23" s="145"/>
      <c r="O23" s="145"/>
      <c r="P23" s="145"/>
      <c r="Q23" s="128"/>
      <c r="R23" s="12"/>
      <c r="S23" s="17"/>
      <c r="T23" s="9"/>
    </row>
    <row r="24" spans="1:20" ht="17.45" customHeight="1" x14ac:dyDescent="0.15">
      <c r="A24" s="7"/>
      <c r="B24" s="8"/>
      <c r="C24" s="8"/>
      <c r="D24" s="8"/>
      <c r="E24" s="16"/>
      <c r="F24" s="16"/>
      <c r="G24" s="16"/>
      <c r="H24" s="16"/>
      <c r="I24" s="16"/>
      <c r="J24" s="17"/>
      <c r="K24" s="129" t="s">
        <v>310</v>
      </c>
      <c r="L24" s="14"/>
      <c r="M24" s="140"/>
      <c r="N24" s="140"/>
      <c r="O24" s="426">
        <f>認定判定!C33</f>
        <v>0</v>
      </c>
      <c r="P24" s="426"/>
      <c r="Q24" s="426"/>
      <c r="R24" s="143" t="str">
        <f>認定判定!D9</f>
        <v>円</v>
      </c>
      <c r="S24" s="17"/>
      <c r="T24" s="9"/>
    </row>
    <row r="25" spans="1:20" ht="17.45" customHeight="1" x14ac:dyDescent="0.15">
      <c r="A25" s="7"/>
      <c r="B25" s="8"/>
      <c r="C25" s="8"/>
      <c r="D25" s="8"/>
      <c r="E25" s="16"/>
      <c r="F25" s="16"/>
      <c r="G25" s="16"/>
      <c r="H25" s="16"/>
      <c r="I25" s="16"/>
      <c r="J25" s="17"/>
      <c r="K25" s="130" t="s">
        <v>311</v>
      </c>
      <c r="L25" s="131"/>
      <c r="M25" s="126"/>
      <c r="N25" s="126"/>
      <c r="O25" s="426">
        <f>認定判定!C33</f>
        <v>0</v>
      </c>
      <c r="P25" s="426"/>
      <c r="Q25" s="426"/>
      <c r="R25" s="144" t="str">
        <f>認定判定!D9</f>
        <v>円</v>
      </c>
      <c r="S25" s="17"/>
      <c r="T25" s="9"/>
    </row>
    <row r="26" spans="1:20" ht="17.45" customHeight="1" x14ac:dyDescent="0.15">
      <c r="A26" s="7"/>
      <c r="B26" s="8"/>
      <c r="C26" s="8"/>
      <c r="D26" s="8"/>
      <c r="E26" s="16" t="s">
        <v>61</v>
      </c>
      <c r="F26" s="16"/>
      <c r="G26" s="16"/>
      <c r="H26" s="16"/>
      <c r="I26" s="16"/>
      <c r="J26" s="17"/>
      <c r="K26" s="17"/>
      <c r="L26" s="17"/>
      <c r="M26" s="17"/>
      <c r="N26" s="205"/>
      <c r="O26" s="205"/>
      <c r="P26" s="205"/>
      <c r="Q26" s="59"/>
      <c r="R26" s="12"/>
      <c r="S26" s="17"/>
      <c r="T26" s="9"/>
    </row>
    <row r="27" spans="1:20" ht="17.45" customHeight="1" x14ac:dyDescent="0.15">
      <c r="A27" s="7"/>
      <c r="B27" s="8"/>
      <c r="C27" s="8"/>
      <c r="D27" s="8"/>
      <c r="E27" s="16"/>
      <c r="F27" s="16"/>
      <c r="G27" s="16"/>
      <c r="H27" s="16"/>
      <c r="I27" s="16"/>
      <c r="J27" s="17"/>
      <c r="K27" s="129" t="s">
        <v>310</v>
      </c>
      <c r="L27" s="14"/>
      <c r="M27" s="140"/>
      <c r="N27" s="140"/>
      <c r="O27" s="426">
        <f>SUM(認定判定!C37:C39)</f>
        <v>0</v>
      </c>
      <c r="P27" s="426"/>
      <c r="Q27" s="426"/>
      <c r="R27" s="143" t="str">
        <f>認定判定!D9</f>
        <v>円</v>
      </c>
      <c r="S27" s="17"/>
      <c r="T27" s="9"/>
    </row>
    <row r="28" spans="1:20" ht="17.45" customHeight="1" x14ac:dyDescent="0.15">
      <c r="A28" s="7"/>
      <c r="B28" s="8"/>
      <c r="C28" s="8"/>
      <c r="D28" s="8"/>
      <c r="E28" s="16"/>
      <c r="F28" s="16"/>
      <c r="G28" s="16"/>
      <c r="H28" s="16"/>
      <c r="I28" s="16"/>
      <c r="J28" s="17"/>
      <c r="K28" s="130" t="s">
        <v>311</v>
      </c>
      <c r="L28" s="131"/>
      <c r="M28" s="126"/>
      <c r="N28" s="126"/>
      <c r="O28" s="426">
        <f>SUM(認定判定!C37:C39)</f>
        <v>0</v>
      </c>
      <c r="P28" s="426"/>
      <c r="Q28" s="426"/>
      <c r="R28" s="144" t="str">
        <f>認定判定!D9</f>
        <v>円</v>
      </c>
      <c r="S28" s="17"/>
      <c r="T28" s="9"/>
    </row>
    <row r="29" spans="1:20" ht="17.45" customHeight="1" x14ac:dyDescent="0.15">
      <c r="A29" s="7"/>
      <c r="B29" s="8"/>
      <c r="C29" s="8"/>
      <c r="D29" s="8"/>
      <c r="E29" s="16" t="s">
        <v>93</v>
      </c>
      <c r="F29" s="16"/>
      <c r="G29" s="16"/>
      <c r="H29" s="16"/>
      <c r="I29" s="16"/>
      <c r="J29" s="17"/>
      <c r="K29" s="17"/>
      <c r="L29" s="17"/>
      <c r="M29" s="17"/>
      <c r="N29" s="145"/>
      <c r="O29" s="145"/>
      <c r="P29" s="145"/>
      <c r="Q29" s="128"/>
      <c r="R29" s="12"/>
      <c r="S29" s="17"/>
      <c r="T29" s="9"/>
    </row>
    <row r="30" spans="1:20" ht="17.45" customHeight="1" x14ac:dyDescent="0.15">
      <c r="A30" s="7"/>
      <c r="B30" s="8"/>
      <c r="C30" s="8"/>
      <c r="D30" s="8"/>
      <c r="E30" s="462" t="s">
        <v>63</v>
      </c>
      <c r="F30" s="462"/>
      <c r="G30" s="16"/>
      <c r="H30" s="16"/>
      <c r="I30" s="16"/>
      <c r="J30" s="17"/>
      <c r="K30" s="129" t="s">
        <v>310</v>
      </c>
      <c r="L30" s="14"/>
      <c r="M30" s="140"/>
      <c r="N30" s="140"/>
      <c r="O30" s="426">
        <f>ROUNDDOWN((SUM(認定判定!C37:C39)/3),0)</f>
        <v>0</v>
      </c>
      <c r="P30" s="426"/>
      <c r="Q30" s="426"/>
      <c r="R30" s="143" t="str">
        <f>認定判定!D9</f>
        <v>円</v>
      </c>
      <c r="S30" s="17"/>
      <c r="T30" s="9"/>
    </row>
    <row r="31" spans="1:20" ht="17.45" customHeight="1" x14ac:dyDescent="0.15">
      <c r="A31" s="7"/>
      <c r="B31" s="8"/>
      <c r="C31" s="8"/>
      <c r="D31" s="8"/>
      <c r="E31" s="463" t="s">
        <v>53</v>
      </c>
      <c r="F31" s="464"/>
      <c r="G31" s="16"/>
      <c r="H31" s="16"/>
      <c r="I31" s="16"/>
      <c r="J31" s="17"/>
      <c r="K31" s="130" t="s">
        <v>311</v>
      </c>
      <c r="L31" s="131"/>
      <c r="M31" s="126"/>
      <c r="N31" s="126"/>
      <c r="O31" s="426">
        <f>ROUNDDOWN((SUM(認定判定!C37:C39)/3),0)</f>
        <v>0</v>
      </c>
      <c r="P31" s="426"/>
      <c r="Q31" s="426"/>
      <c r="R31" s="144" t="str">
        <f>認定判定!D9</f>
        <v>円</v>
      </c>
      <c r="S31" s="17"/>
      <c r="T31" s="9"/>
    </row>
    <row r="32" spans="1:20" ht="17.45" customHeight="1" x14ac:dyDescent="0.15">
      <c r="A32" s="7"/>
      <c r="B32" s="8"/>
      <c r="C32" s="8"/>
      <c r="D32" s="8" t="s">
        <v>81</v>
      </c>
      <c r="E32" s="58"/>
      <c r="F32" s="8"/>
      <c r="G32" s="8"/>
      <c r="H32" s="8"/>
      <c r="I32" s="8"/>
      <c r="J32" s="8"/>
      <c r="K32" s="8"/>
      <c r="L32" s="59"/>
      <c r="M32" s="59"/>
      <c r="N32" s="151"/>
      <c r="O32" s="151"/>
      <c r="P32" s="151"/>
      <c r="Q32" s="151"/>
      <c r="R32" s="17"/>
      <c r="S32" s="8"/>
      <c r="T32" s="9"/>
    </row>
    <row r="33" spans="1:20" ht="17.45" customHeight="1" x14ac:dyDescent="0.15">
      <c r="A33" s="7"/>
      <c r="B33" s="8"/>
      <c r="C33" s="8"/>
      <c r="D33" s="37"/>
      <c r="E33" s="457" t="s">
        <v>64</v>
      </c>
      <c r="F33" s="457"/>
      <c r="G33" s="457"/>
      <c r="H33" s="37"/>
      <c r="I33" s="37"/>
      <c r="J33" s="37"/>
      <c r="K33" s="56" t="s">
        <v>308</v>
      </c>
      <c r="L33" s="56"/>
      <c r="M33" s="141"/>
      <c r="N33" s="141"/>
      <c r="O33" s="445">
        <f>認定判定!C47</f>
        <v>0</v>
      </c>
      <c r="P33" s="445"/>
      <c r="Q33" s="445"/>
      <c r="R33" s="445"/>
      <c r="S33" s="37"/>
      <c r="T33" s="9"/>
    </row>
    <row r="34" spans="1:20" ht="17.45" customHeight="1" x14ac:dyDescent="0.15">
      <c r="A34" s="7"/>
      <c r="B34" s="8"/>
      <c r="C34" s="8"/>
      <c r="D34" s="58"/>
      <c r="E34" s="458" t="s">
        <v>63</v>
      </c>
      <c r="F34" s="458"/>
      <c r="G34" s="458"/>
      <c r="H34" s="37"/>
      <c r="I34" s="37"/>
      <c r="J34" s="37"/>
      <c r="K34" s="132" t="s">
        <v>309</v>
      </c>
      <c r="L34" s="132"/>
      <c r="M34" s="142"/>
      <c r="N34" s="142"/>
      <c r="O34" s="446">
        <f>認定判定!C47</f>
        <v>0</v>
      </c>
      <c r="P34" s="446"/>
      <c r="Q34" s="446"/>
      <c r="R34" s="446"/>
      <c r="S34" s="37"/>
      <c r="T34" s="9"/>
    </row>
    <row r="35" spans="1:20" ht="17.45" customHeight="1" x14ac:dyDescent="0.15">
      <c r="A35" s="7"/>
      <c r="B35" s="8"/>
      <c r="C35" s="8"/>
      <c r="D35" s="58"/>
      <c r="E35" s="16" t="s">
        <v>96</v>
      </c>
      <c r="F35" s="16"/>
      <c r="G35" s="16"/>
      <c r="H35" s="16"/>
      <c r="I35" s="16"/>
      <c r="J35" s="17"/>
      <c r="K35" s="17"/>
      <c r="L35" s="17"/>
      <c r="M35" s="17"/>
      <c r="N35" s="145"/>
      <c r="O35" s="145"/>
      <c r="P35" s="145"/>
      <c r="Q35" s="128"/>
      <c r="R35" s="8"/>
      <c r="S35" s="37"/>
      <c r="T35" s="9"/>
    </row>
    <row r="36" spans="1:20" ht="17.45" customHeight="1" x14ac:dyDescent="0.15">
      <c r="A36" s="7"/>
      <c r="B36" s="8"/>
      <c r="C36" s="8"/>
      <c r="D36" s="58"/>
      <c r="E36" s="16"/>
      <c r="F36" s="16"/>
      <c r="G36" s="16"/>
      <c r="H36" s="16"/>
      <c r="I36" s="16"/>
      <c r="J36" s="17"/>
      <c r="K36" s="129" t="s">
        <v>310</v>
      </c>
      <c r="L36" s="14"/>
      <c r="M36" s="140"/>
      <c r="N36" s="140"/>
      <c r="O36" s="426">
        <f>SUM(認定判定!C34:C35)</f>
        <v>0</v>
      </c>
      <c r="P36" s="426"/>
      <c r="Q36" s="426"/>
      <c r="R36" s="143" t="str">
        <f>認定判定!D9</f>
        <v>円</v>
      </c>
      <c r="S36" s="37"/>
      <c r="T36" s="9"/>
    </row>
    <row r="37" spans="1:20" ht="17.25" customHeight="1" x14ac:dyDescent="0.15">
      <c r="A37" s="7"/>
      <c r="B37" s="8"/>
      <c r="C37" s="8"/>
      <c r="D37" s="58"/>
      <c r="E37" s="16"/>
      <c r="F37" s="16"/>
      <c r="G37" s="16"/>
      <c r="H37" s="16"/>
      <c r="I37" s="16"/>
      <c r="J37" s="17"/>
      <c r="K37" s="130" t="s">
        <v>311</v>
      </c>
      <c r="L37" s="131"/>
      <c r="M37" s="126"/>
      <c r="N37" s="126"/>
      <c r="O37" s="426">
        <f>SUM(認定判定!C34:C35)</f>
        <v>0</v>
      </c>
      <c r="P37" s="426"/>
      <c r="Q37" s="426"/>
      <c r="R37" s="144" t="str">
        <f>認定判定!D9</f>
        <v>円</v>
      </c>
      <c r="S37" s="37"/>
      <c r="T37" s="9"/>
    </row>
    <row r="38" spans="1:20" ht="18" customHeight="1" x14ac:dyDescent="0.15">
      <c r="A38" s="22"/>
      <c r="B38" s="23"/>
      <c r="C38" s="23"/>
      <c r="D38" s="38"/>
      <c r="E38" s="38"/>
      <c r="F38" s="38"/>
      <c r="G38" s="38"/>
      <c r="H38" s="38"/>
      <c r="I38" s="38"/>
      <c r="J38" s="38"/>
      <c r="K38" s="38"/>
      <c r="L38" s="38"/>
      <c r="M38" s="38"/>
      <c r="N38" s="38"/>
      <c r="O38" s="38"/>
      <c r="P38" s="38"/>
      <c r="Q38" s="38"/>
      <c r="R38" s="38"/>
      <c r="S38" s="38"/>
      <c r="T38" s="24"/>
    </row>
    <row r="39" spans="1:20" ht="17.45" customHeight="1" x14ac:dyDescent="0.15">
      <c r="C39" s="3" t="s">
        <v>38</v>
      </c>
    </row>
    <row r="40" spans="1:20" ht="17.45" customHeight="1" x14ac:dyDescent="0.15">
      <c r="C40" s="3" t="s">
        <v>39</v>
      </c>
      <c r="D40" s="20" t="s">
        <v>40</v>
      </c>
      <c r="E40" s="20"/>
      <c r="F40" s="20"/>
      <c r="G40" s="20"/>
      <c r="H40" s="20"/>
      <c r="I40" s="20"/>
      <c r="J40" s="20"/>
      <c r="K40" s="20"/>
      <c r="L40" s="20"/>
      <c r="M40" s="20"/>
      <c r="N40" s="20"/>
      <c r="O40" s="20"/>
      <c r="P40" s="20"/>
      <c r="Q40" s="20"/>
      <c r="R40" s="20"/>
      <c r="S40" s="139"/>
    </row>
    <row r="41" spans="1:20" s="3" customFormat="1" ht="17.45" customHeight="1" x14ac:dyDescent="0.15">
      <c r="C41" s="3" t="s">
        <v>41</v>
      </c>
      <c r="D41" s="346" t="s">
        <v>42</v>
      </c>
      <c r="E41" s="346"/>
      <c r="F41" s="346"/>
      <c r="G41" s="346"/>
      <c r="H41" s="346"/>
      <c r="I41" s="346"/>
      <c r="J41" s="346"/>
      <c r="K41" s="346"/>
      <c r="L41" s="346"/>
      <c r="M41" s="346"/>
      <c r="N41" s="346"/>
      <c r="O41" s="346"/>
      <c r="P41" s="346"/>
      <c r="Q41" s="346"/>
      <c r="R41" s="346"/>
      <c r="S41" s="139"/>
    </row>
    <row r="42" spans="1:20" s="3" customFormat="1" ht="17.45" customHeight="1" x14ac:dyDescent="0.15">
      <c r="C42" s="138"/>
      <c r="D42" s="346"/>
      <c r="E42" s="346"/>
      <c r="F42" s="346"/>
      <c r="G42" s="346"/>
      <c r="H42" s="346"/>
      <c r="I42" s="346"/>
      <c r="J42" s="346"/>
      <c r="K42" s="346"/>
      <c r="L42" s="346"/>
      <c r="M42" s="346"/>
      <c r="N42" s="346"/>
      <c r="O42" s="346"/>
      <c r="P42" s="346"/>
      <c r="Q42" s="346"/>
      <c r="R42" s="346"/>
      <c r="S42" s="20"/>
    </row>
    <row r="43" spans="1:20" s="3" customFormat="1" ht="6.75" customHeight="1" x14ac:dyDescent="0.15">
      <c r="C43" s="223"/>
      <c r="D43" s="223"/>
      <c r="E43" s="223"/>
      <c r="F43" s="223"/>
      <c r="G43" s="223"/>
      <c r="H43" s="223"/>
      <c r="I43" s="223"/>
      <c r="J43" s="223"/>
      <c r="K43" s="223"/>
      <c r="L43" s="223"/>
      <c r="M43" s="223"/>
      <c r="N43" s="223"/>
      <c r="O43" s="223"/>
      <c r="P43" s="223"/>
      <c r="Q43" s="223"/>
      <c r="R43" s="223"/>
      <c r="S43" s="20"/>
    </row>
    <row r="44" spans="1:20" s="3" customFormat="1" ht="17.45" customHeight="1" x14ac:dyDescent="0.15">
      <c r="D44" s="3" t="str">
        <f>VLOOKUP(認定判定!C5,市町村!A:C,3,FALSE)&amp;""</f>
        <v>番号</v>
      </c>
    </row>
    <row r="45" spans="1:20" s="3" customFormat="1" ht="17.45" customHeight="1" x14ac:dyDescent="0.15">
      <c r="D45" s="3" t="s">
        <v>43</v>
      </c>
    </row>
    <row r="46" spans="1:20" s="3" customFormat="1" ht="17.45" customHeight="1" x14ac:dyDescent="0.15">
      <c r="D46" s="3" t="s">
        <v>44</v>
      </c>
    </row>
    <row r="47" spans="1:20" ht="17.45" customHeight="1" x14ac:dyDescent="0.15">
      <c r="G47" s="4"/>
      <c r="H47" s="3" t="str">
        <f>IF(J47&lt;&gt;"","認定者名","")</f>
        <v/>
      </c>
      <c r="J47" s="3" t="str">
        <f>VLOOKUP(認定判定!C5,市町村!A:B,2,FALSE)&amp;""</f>
        <v/>
      </c>
      <c r="K47" s="4"/>
      <c r="S47" s="4"/>
      <c r="T47" s="4"/>
    </row>
    <row r="48" spans="1:20" ht="17.45" customHeight="1" x14ac:dyDescent="0.15">
      <c r="S48" s="4"/>
      <c r="T48" s="4"/>
    </row>
    <row r="49" spans="3:3" s="3" customFormat="1" ht="17.45" customHeight="1" x14ac:dyDescent="0.15">
      <c r="C49" s="3" t="s">
        <v>316</v>
      </c>
    </row>
    <row r="50" spans="3:3" s="3" customFormat="1" ht="17.45" customHeight="1" x14ac:dyDescent="0.15"/>
    <row r="51" spans="3:3" s="3" customFormat="1" ht="17.45" customHeight="1" x14ac:dyDescent="0.15"/>
    <row r="52" spans="3:3" s="3" customFormat="1" ht="17.45" customHeight="1" x14ac:dyDescent="0.15"/>
  </sheetData>
  <sheetProtection password="EFF8" sheet="1" objects="1" scenarios="1"/>
  <mergeCells count="37">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O28:Q28"/>
    <mergeCell ref="O30:Q30"/>
    <mergeCell ref="O31:Q31"/>
    <mergeCell ref="C17:R17"/>
    <mergeCell ref="E21:F21"/>
    <mergeCell ref="G21:H22"/>
    <mergeCell ref="E22:F22"/>
    <mergeCell ref="L20:M20"/>
    <mergeCell ref="O21:R21"/>
    <mergeCell ref="O22:R22"/>
    <mergeCell ref="O24:Q24"/>
    <mergeCell ref="O25:Q25"/>
    <mergeCell ref="O27:Q27"/>
    <mergeCell ref="E33:G33"/>
    <mergeCell ref="E34:G34"/>
    <mergeCell ref="D41:R42"/>
    <mergeCell ref="E30:F30"/>
    <mergeCell ref="E31:F31"/>
    <mergeCell ref="O33:R33"/>
    <mergeCell ref="O34:R34"/>
    <mergeCell ref="O36:Q36"/>
    <mergeCell ref="O37:Q37"/>
  </mergeCells>
  <phoneticPr fontId="2"/>
  <conditionalFormatting sqref="C9:I12">
    <cfRule type="cellIs" dxfId="5"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scale="9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sheetPr>
  <dimension ref="A1:R46"/>
  <sheetViews>
    <sheetView showGridLines="0" view="pageBreakPreview" zoomScale="85" zoomScaleNormal="100" zoomScaleSheetLayoutView="85" workbookViewId="0">
      <selection activeCell="C22" sqref="C22"/>
    </sheetView>
  </sheetViews>
  <sheetFormatPr defaultRowHeight="13.5" x14ac:dyDescent="0.15"/>
  <cols>
    <col min="1" max="18" width="4.875" style="3" customWidth="1"/>
    <col min="19" max="16384" width="9" style="4"/>
  </cols>
  <sheetData>
    <row r="1" spans="1:18" ht="17.45" customHeight="1" x14ac:dyDescent="0.15">
      <c r="A1" s="3" t="s">
        <v>272</v>
      </c>
    </row>
    <row r="2" spans="1:18" ht="17.25" x14ac:dyDescent="0.2">
      <c r="A2" s="5"/>
      <c r="B2" s="329" t="s">
        <v>97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408" t="str">
        <f>IF(認定判定!J2&gt;0,認定判定!J2,"令和　　　年　　　月　　　日")</f>
        <v>令和　　　年　　　月　　　日</v>
      </c>
      <c r="M3" s="408"/>
      <c r="N3" s="408"/>
      <c r="O3" s="408"/>
      <c r="P3" s="408"/>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IF(認定判定!H19&lt;&gt;"OK","使用できません","")</f>
        <v>使用できません</v>
      </c>
      <c r="C5" s="332"/>
      <c r="D5" s="332"/>
      <c r="E5" s="332"/>
      <c r="F5" s="332"/>
      <c r="G5" s="332"/>
      <c r="H5" s="332"/>
      <c r="I5" s="8" t="s">
        <v>19</v>
      </c>
      <c r="J5" s="8"/>
      <c r="K5" s="334"/>
      <c r="L5" s="334"/>
      <c r="M5" s="334"/>
      <c r="N5" s="334"/>
      <c r="O5" s="334"/>
      <c r="P5" s="334"/>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45"/>
      <c r="C8" s="45"/>
      <c r="D8" s="45"/>
      <c r="E8" s="45"/>
      <c r="F8" s="45"/>
      <c r="G8" s="45"/>
      <c r="H8" s="45"/>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99</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465" t="str">
        <f>IF(認定判定!J3&gt;0,認定判定!J3,"　　　　　　　　年　　　月　　　日")</f>
        <v>　　　　　　　　年　　　月　　　日</v>
      </c>
      <c r="M16" s="465"/>
      <c r="N16" s="465"/>
      <c r="O16" s="465"/>
      <c r="P16" s="465"/>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343" t="str">
        <f>"（イ）最近"&amp;DBCS(認定判定!D8)&amp;"か月間の売上高等"</f>
        <v>（イ）最近１か月間の売上高等</v>
      </c>
      <c r="D18" s="343"/>
      <c r="E18" s="343"/>
      <c r="F18" s="343"/>
      <c r="G18" s="343"/>
      <c r="H18" s="343"/>
      <c r="I18" s="343"/>
      <c r="J18" s="343"/>
      <c r="K18" s="12"/>
      <c r="L18" s="12"/>
      <c r="M18" s="12"/>
      <c r="N18" s="12"/>
      <c r="O18" s="12"/>
      <c r="P18" s="12"/>
      <c r="Q18" s="12"/>
      <c r="R18" s="9"/>
    </row>
    <row r="19" spans="1:18" ht="17.45" customHeight="1" x14ac:dyDescent="0.15">
      <c r="A19" s="7"/>
      <c r="B19" s="8"/>
      <c r="C19" s="8"/>
      <c r="D19" s="339" t="s">
        <v>26</v>
      </c>
      <c r="E19" s="339"/>
      <c r="F19" s="340" t="s">
        <v>27</v>
      </c>
      <c r="G19" s="340"/>
      <c r="H19" s="8"/>
      <c r="I19" s="12"/>
      <c r="L19" s="13" t="s">
        <v>28</v>
      </c>
      <c r="M19" s="14"/>
      <c r="N19" s="341">
        <f>認定判定!C41</f>
        <v>0</v>
      </c>
      <c r="O19" s="341"/>
      <c r="P19" s="341"/>
      <c r="Q19" s="341"/>
      <c r="R19" s="9"/>
    </row>
    <row r="20" spans="1:18" ht="17.45" customHeight="1" x14ac:dyDescent="0.15">
      <c r="A20" s="7"/>
      <c r="B20" s="8"/>
      <c r="C20" s="8"/>
      <c r="D20" s="342" t="s">
        <v>29</v>
      </c>
      <c r="E20" s="342"/>
      <c r="F20" s="340"/>
      <c r="G20" s="340"/>
      <c r="H20" s="8"/>
      <c r="I20" s="12"/>
      <c r="J20" s="12"/>
      <c r="K20" s="12"/>
      <c r="L20" s="12"/>
      <c r="M20" s="12"/>
      <c r="N20" s="12"/>
      <c r="O20" s="12"/>
      <c r="P20" s="12"/>
      <c r="Q20" s="12"/>
      <c r="R20" s="9"/>
    </row>
    <row r="21" spans="1:18" ht="17.45" customHeight="1" x14ac:dyDescent="0.15">
      <c r="A21" s="7"/>
      <c r="B21" s="8"/>
      <c r="C21" s="8"/>
      <c r="D21" s="15" t="str">
        <f>"Ａ：信用の収縮の発生における最近"&amp;DBCS(認定判定!D8)&amp;"か月間の売上高等"</f>
        <v>Ａ：信用の収縮の発生における最近１か月間の売上高等</v>
      </c>
      <c r="E21" s="16"/>
      <c r="F21" s="16"/>
      <c r="G21" s="16"/>
      <c r="H21" s="16"/>
      <c r="I21" s="17"/>
      <c r="J21" s="17"/>
      <c r="K21" s="17"/>
      <c r="L21" s="17"/>
      <c r="M21" s="17"/>
      <c r="N21" s="17"/>
      <c r="O21" s="347">
        <f>認定判定!C32</f>
        <v>0</v>
      </c>
      <c r="P21" s="347"/>
      <c r="Q21" s="18" t="str">
        <f>認定判定!D9</f>
        <v>円</v>
      </c>
      <c r="R21" s="9"/>
    </row>
    <row r="22" spans="1:18" ht="17.45" customHeight="1" x14ac:dyDescent="0.15">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47">
        <f>認定判定!C18</f>
        <v>0</v>
      </c>
      <c r="P22" s="347"/>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
        <v>456</v>
      </c>
      <c r="D24" s="8"/>
      <c r="E24" s="8"/>
      <c r="F24" s="8"/>
      <c r="G24" s="8"/>
      <c r="H24" s="8"/>
      <c r="I24" s="12"/>
      <c r="J24" s="12"/>
      <c r="K24" s="12"/>
      <c r="L24" s="12"/>
      <c r="M24" s="12"/>
      <c r="N24" s="12"/>
      <c r="O24" s="12"/>
      <c r="P24" s="12"/>
      <c r="Q24" s="12"/>
      <c r="R24" s="9"/>
    </row>
    <row r="25" spans="1:18" ht="17.45" customHeight="1" x14ac:dyDescent="0.15">
      <c r="A25" s="7"/>
      <c r="B25" s="8"/>
      <c r="C25" s="8"/>
      <c r="D25" s="339" t="s">
        <v>32</v>
      </c>
      <c r="E25" s="339"/>
      <c r="F25" s="339"/>
      <c r="G25" s="339"/>
      <c r="H25" s="339"/>
      <c r="I25" s="349" t="s">
        <v>27</v>
      </c>
      <c r="J25" s="349"/>
      <c r="K25" s="12"/>
      <c r="L25" s="13" t="s">
        <v>28</v>
      </c>
      <c r="M25" s="13"/>
      <c r="N25" s="350">
        <f>認定判定!C46</f>
        <v>0</v>
      </c>
      <c r="O25" s="350"/>
      <c r="P25" s="350"/>
      <c r="Q25" s="350"/>
      <c r="R25" s="9"/>
    </row>
    <row r="26" spans="1:18" ht="17.45" customHeight="1" x14ac:dyDescent="0.15">
      <c r="A26" s="7"/>
      <c r="B26" s="8"/>
      <c r="C26" s="8"/>
      <c r="D26" s="342" t="s">
        <v>34</v>
      </c>
      <c r="E26" s="342"/>
      <c r="F26" s="342"/>
      <c r="G26" s="342"/>
      <c r="H26" s="342"/>
      <c r="I26" s="349"/>
      <c r="J26" s="349"/>
      <c r="K26" s="12"/>
      <c r="L26" s="12"/>
      <c r="M26" s="12"/>
      <c r="N26" s="19"/>
      <c r="O26" s="19"/>
      <c r="P26" s="19"/>
      <c r="Q26" s="12"/>
      <c r="R26" s="9"/>
    </row>
    <row r="27" spans="1:18" ht="17.45" customHeight="1" x14ac:dyDescent="0.15">
      <c r="A27" s="7"/>
      <c r="B27" s="8"/>
      <c r="C27" s="8"/>
      <c r="D27" s="15" t="s">
        <v>35</v>
      </c>
      <c r="E27" s="16"/>
      <c r="F27" s="16"/>
      <c r="G27" s="16"/>
      <c r="H27" s="16"/>
      <c r="I27" s="17"/>
      <c r="J27" s="17"/>
      <c r="K27" s="17"/>
      <c r="L27" s="17"/>
      <c r="M27" s="20"/>
      <c r="N27" s="20"/>
      <c r="O27" s="347">
        <f>認定判定!C34+認定判定!C35</f>
        <v>0</v>
      </c>
      <c r="P27" s="347"/>
      <c r="Q27" s="18" t="str">
        <f>認定判定!D9</f>
        <v>円</v>
      </c>
      <c r="R27" s="9"/>
    </row>
    <row r="28" spans="1:18" ht="17.45" customHeight="1" x14ac:dyDescent="0.15">
      <c r="A28" s="7"/>
      <c r="B28" s="8"/>
      <c r="C28" s="8"/>
      <c r="D28" s="15" t="s">
        <v>36</v>
      </c>
      <c r="E28" s="16"/>
      <c r="F28" s="16"/>
      <c r="G28" s="16"/>
      <c r="H28" s="16"/>
      <c r="I28" s="17"/>
      <c r="J28" s="17"/>
      <c r="K28" s="17"/>
      <c r="L28" s="17"/>
      <c r="M28" s="20"/>
      <c r="N28" s="20"/>
      <c r="O28" s="348">
        <f>認定判定!C20+認定判定!C21</f>
        <v>0</v>
      </c>
      <c r="P28" s="348"/>
      <c r="Q28" s="18" t="str">
        <f>認定判定!D9</f>
        <v>円</v>
      </c>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t="s">
        <v>37</v>
      </c>
      <c r="C30" s="8"/>
      <c r="D30" s="8"/>
      <c r="E30" s="8"/>
      <c r="F30" s="8"/>
      <c r="G30" s="8"/>
      <c r="H30" s="8"/>
      <c r="I30" s="8"/>
      <c r="J30" s="8"/>
      <c r="K30" s="8"/>
      <c r="L30" s="8"/>
      <c r="M30" s="8"/>
      <c r="N30" s="8"/>
      <c r="O30" s="8"/>
      <c r="P30" s="8"/>
      <c r="Q30" s="8"/>
      <c r="R30" s="9"/>
    </row>
    <row r="31" spans="1:18" ht="17.45" customHeight="1" x14ac:dyDescent="0.15">
      <c r="A31" s="7"/>
      <c r="B31" s="8"/>
      <c r="C31" s="344"/>
      <c r="D31" s="344"/>
      <c r="E31" s="344"/>
      <c r="F31" s="344"/>
      <c r="G31" s="344"/>
      <c r="H31" s="344"/>
      <c r="I31" s="344"/>
      <c r="J31" s="344"/>
      <c r="K31" s="344"/>
      <c r="L31" s="344"/>
      <c r="M31" s="344"/>
      <c r="N31" s="344"/>
      <c r="O31" s="344"/>
      <c r="P31" s="344"/>
      <c r="Q31" s="344"/>
      <c r="R31" s="9"/>
    </row>
    <row r="32" spans="1:18" ht="17.45" customHeight="1" x14ac:dyDescent="0.15">
      <c r="A32" s="22"/>
      <c r="B32" s="23"/>
      <c r="C32" s="345"/>
      <c r="D32" s="345"/>
      <c r="E32" s="345"/>
      <c r="F32" s="345"/>
      <c r="G32" s="345"/>
      <c r="H32" s="345"/>
      <c r="I32" s="345"/>
      <c r="J32" s="345"/>
      <c r="K32" s="345"/>
      <c r="L32" s="345"/>
      <c r="M32" s="345"/>
      <c r="N32" s="345"/>
      <c r="O32" s="345"/>
      <c r="P32" s="345"/>
      <c r="Q32" s="345"/>
      <c r="R32" s="24"/>
    </row>
    <row r="33" spans="2:17" ht="17.45" customHeight="1" x14ac:dyDescent="0.15">
      <c r="B33" s="3" t="s">
        <v>38</v>
      </c>
    </row>
    <row r="34" spans="2:17" ht="17.45" customHeight="1" x14ac:dyDescent="0.15">
      <c r="B34" s="3" t="s">
        <v>39</v>
      </c>
      <c r="C34" s="20" t="s">
        <v>40</v>
      </c>
      <c r="D34" s="20"/>
      <c r="E34" s="20"/>
      <c r="F34" s="20"/>
      <c r="G34" s="20"/>
      <c r="H34" s="20"/>
      <c r="I34" s="20"/>
      <c r="J34" s="20"/>
      <c r="K34" s="20"/>
      <c r="L34" s="20"/>
      <c r="M34" s="20"/>
      <c r="N34" s="20"/>
      <c r="O34" s="20"/>
      <c r="P34" s="20"/>
      <c r="Q34" s="20"/>
    </row>
    <row r="35" spans="2:17" ht="17.45" customHeight="1" x14ac:dyDescent="0.15">
      <c r="B35" s="3" t="s">
        <v>41</v>
      </c>
      <c r="C35" s="346" t="s">
        <v>101</v>
      </c>
      <c r="D35" s="346"/>
      <c r="E35" s="346"/>
      <c r="F35" s="346"/>
      <c r="G35" s="346"/>
      <c r="H35" s="346"/>
      <c r="I35" s="346"/>
      <c r="J35" s="346"/>
      <c r="K35" s="346"/>
      <c r="L35" s="346"/>
      <c r="M35" s="346"/>
      <c r="N35" s="346"/>
      <c r="O35" s="346"/>
      <c r="P35" s="346"/>
      <c r="Q35" s="346"/>
    </row>
    <row r="36" spans="2:17" ht="17.45" customHeight="1" x14ac:dyDescent="0.15">
      <c r="B36" s="48"/>
      <c r="C36" s="346"/>
      <c r="D36" s="346"/>
      <c r="E36" s="346"/>
      <c r="F36" s="346"/>
      <c r="G36" s="346"/>
      <c r="H36" s="346"/>
      <c r="I36" s="346"/>
      <c r="J36" s="346"/>
      <c r="K36" s="346"/>
      <c r="L36" s="346"/>
      <c r="M36" s="346"/>
      <c r="N36" s="346"/>
      <c r="O36" s="346"/>
      <c r="P36" s="346"/>
      <c r="Q36" s="346"/>
    </row>
    <row r="37" spans="2:17" ht="17.45" customHeight="1" x14ac:dyDescent="0.15">
      <c r="B37" s="48"/>
      <c r="C37" s="48"/>
      <c r="D37" s="48"/>
      <c r="E37" s="48"/>
      <c r="F37" s="48"/>
      <c r="G37" s="48"/>
      <c r="H37" s="48"/>
      <c r="I37" s="48"/>
      <c r="J37" s="48"/>
      <c r="K37" s="48"/>
      <c r="L37" s="48"/>
      <c r="M37" s="48"/>
      <c r="N37" s="48"/>
      <c r="O37" s="48"/>
      <c r="P37" s="48"/>
      <c r="Q37" s="48"/>
    </row>
    <row r="38" spans="2:17" ht="17.45" customHeight="1" x14ac:dyDescent="0.15">
      <c r="C38" s="3" t="str">
        <f>VLOOKUP(認定判定!C5,市町村!A:C,3,FALSE)&amp;""</f>
        <v>番号</v>
      </c>
    </row>
    <row r="39" spans="2:17" ht="17.45" customHeight="1" x14ac:dyDescent="0.15">
      <c r="C39" s="3" t="s">
        <v>43</v>
      </c>
    </row>
    <row r="40" spans="2:17" ht="17.45" customHeight="1" x14ac:dyDescent="0.15">
      <c r="C40" s="3" t="s">
        <v>44</v>
      </c>
    </row>
    <row r="41" spans="2:17" ht="17.45" customHeight="1" x14ac:dyDescent="0.15">
      <c r="G41" s="4"/>
      <c r="H41" s="3" t="str">
        <f>IF(J41&lt;&gt;"","認定者名","")</f>
        <v/>
      </c>
      <c r="J41" s="3" t="str">
        <f>VLOOKUP(認定判定!C5,市町村!A:C,2,FALSE)&amp;""</f>
        <v/>
      </c>
      <c r="K41" s="4"/>
    </row>
    <row r="42" spans="2:17" ht="17.45" customHeight="1" x14ac:dyDescent="0.15"/>
    <row r="43" spans="2:17" ht="17.45" customHeight="1" x14ac:dyDescent="0.15">
      <c r="B43" s="3" t="s">
        <v>45</v>
      </c>
    </row>
    <row r="44" spans="2:17" ht="17.45" customHeight="1" x14ac:dyDescent="0.15"/>
    <row r="45" spans="2:17" ht="17.45" customHeight="1" x14ac:dyDescent="0.15"/>
    <row r="46" spans="2:17" ht="17.45" customHeight="1" x14ac:dyDescent="0.15"/>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7:P27"/>
    <mergeCell ref="O28:P28"/>
    <mergeCell ref="C31:Q32"/>
    <mergeCell ref="C35:Q36"/>
    <mergeCell ref="O21:P21"/>
    <mergeCell ref="O22:P22"/>
    <mergeCell ref="D25:H25"/>
    <mergeCell ref="I25:J26"/>
    <mergeCell ref="N25:Q25"/>
    <mergeCell ref="D26:H26"/>
  </mergeCells>
  <phoneticPr fontId="2"/>
  <conditionalFormatting sqref="B5:H8">
    <cfRule type="cellIs" dxfId="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x14ac:dyDescent="0.15"/>
  <cols>
    <col min="1" max="16384" width="2.625" style="65"/>
  </cols>
  <sheetData>
    <row r="1" spans="2:32" ht="20.100000000000001" customHeight="1" x14ac:dyDescent="0.15">
      <c r="B1" s="352" t="s">
        <v>403</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row>
    <row r="3" spans="2:32" ht="20.100000000000001" customHeight="1" x14ac:dyDescent="0.15">
      <c r="B3" s="65" t="s">
        <v>364</v>
      </c>
    </row>
    <row r="4" spans="2:32" ht="20.100000000000001" customHeight="1" x14ac:dyDescent="0.15">
      <c r="B4" s="65"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75" t="s">
        <v>365</v>
      </c>
      <c r="C5" s="375"/>
      <c r="D5" s="375"/>
      <c r="E5" s="375"/>
      <c r="F5" s="375"/>
      <c r="G5" s="375"/>
      <c r="H5" s="375"/>
      <c r="I5" s="375"/>
      <c r="J5" s="375"/>
      <c r="K5" s="375"/>
      <c r="L5" s="375"/>
      <c r="M5" s="375"/>
      <c r="N5" s="375"/>
      <c r="O5" s="375"/>
      <c r="P5" s="375"/>
      <c r="Q5" s="375"/>
      <c r="R5" s="375"/>
      <c r="S5" s="375"/>
      <c r="T5" s="370"/>
      <c r="U5" s="370"/>
      <c r="V5" s="370"/>
      <c r="W5" s="370"/>
      <c r="X5" s="370"/>
      <c r="Y5" s="370"/>
      <c r="Z5" s="370"/>
      <c r="AA5" s="370"/>
      <c r="AB5" s="370"/>
      <c r="AC5" s="370"/>
      <c r="AD5" s="370"/>
      <c r="AE5" s="370"/>
      <c r="AF5" s="65" t="s">
        <v>366</v>
      </c>
    </row>
    <row r="7" spans="2:32" ht="20.100000000000001" customHeight="1" x14ac:dyDescent="0.15">
      <c r="B7" s="65" t="s">
        <v>367</v>
      </c>
    </row>
    <row r="8" spans="2:32" ht="20.100000000000001" customHeight="1" x14ac:dyDescent="0.15">
      <c r="B8" s="377" t="str">
        <f>"（表１：最近"&amp;DBCS(認定判定!D8)&amp;"か月（"&amp;IF(認定判定!D8&gt;1,"～","")</f>
        <v>（表１：最近１か月（</v>
      </c>
      <c r="C8" s="377"/>
      <c r="D8" s="377"/>
      <c r="E8" s="377"/>
      <c r="F8" s="377"/>
      <c r="G8" s="377"/>
      <c r="H8" s="377"/>
      <c r="I8" s="374" t="str">
        <f>認定判定!B31</f>
        <v/>
      </c>
      <c r="J8" s="374"/>
      <c r="K8" s="374"/>
      <c r="L8" s="374"/>
      <c r="M8" s="374"/>
      <c r="N8" s="374"/>
      <c r="O8" s="65" t="s">
        <v>368</v>
      </c>
    </row>
    <row r="9" spans="2:32" ht="20.100000000000001" customHeight="1" x14ac:dyDescent="0.15">
      <c r="B9" s="362" t="str">
        <f>"企業全体の最近"&amp;DBCS(認定判定!D8)&amp;"か月の売上高"</f>
        <v>企業全体の最近１か月の売上高</v>
      </c>
      <c r="C9" s="363"/>
      <c r="D9" s="363"/>
      <c r="E9" s="363"/>
      <c r="F9" s="363"/>
      <c r="G9" s="363"/>
      <c r="H9" s="363"/>
      <c r="I9" s="363"/>
      <c r="J9" s="363"/>
      <c r="K9" s="363"/>
      <c r="L9" s="363"/>
      <c r="M9" s="363"/>
      <c r="N9" s="363"/>
      <c r="O9" s="363"/>
      <c r="P9" s="363"/>
      <c r="Q9" s="364"/>
      <c r="R9" s="365">
        <f>認定判定!C32</f>
        <v>0</v>
      </c>
      <c r="S9" s="366"/>
      <c r="T9" s="366"/>
      <c r="U9" s="366"/>
      <c r="V9" s="366"/>
      <c r="W9" s="366"/>
      <c r="X9" s="366"/>
      <c r="Y9" s="366"/>
      <c r="Z9" s="366"/>
      <c r="AA9" s="366"/>
      <c r="AB9" s="366"/>
      <c r="AC9" s="366"/>
      <c r="AD9" s="366"/>
      <c r="AE9" s="366"/>
      <c r="AF9" s="160" t="s">
        <v>369</v>
      </c>
    </row>
    <row r="11" spans="2:32" ht="20.100000000000001" customHeight="1" x14ac:dyDescent="0.15">
      <c r="B11" s="377" t="str">
        <f>"（表２：最近"&amp;DBCS(認定判定!D8)&amp;"か月の前年同期（" &amp; IF(認定判定!D8&gt;1,"～","")</f>
        <v>（表２：最近１か月の前年同期（</v>
      </c>
      <c r="C11" s="377"/>
      <c r="D11" s="377"/>
      <c r="E11" s="377"/>
      <c r="F11" s="377"/>
      <c r="G11" s="377"/>
      <c r="H11" s="377"/>
      <c r="I11" s="377"/>
      <c r="J11" s="377"/>
      <c r="K11" s="377"/>
      <c r="L11" s="377"/>
      <c r="M11" s="378" t="str">
        <f>認定判定!B17</f>
        <v/>
      </c>
      <c r="N11" s="378"/>
      <c r="O11" s="378"/>
      <c r="P11" s="378"/>
      <c r="Q11" s="378"/>
      <c r="R11" s="378"/>
      <c r="S11" s="65" t="s">
        <v>370</v>
      </c>
    </row>
    <row r="12" spans="2:32" ht="20.100000000000001" customHeight="1" x14ac:dyDescent="0.15">
      <c r="B12" s="362" t="str">
        <f>"企業全体の最近"&amp;DBCS(認定判定!D8)&amp;"か月の前年同期の売上高"</f>
        <v>企業全体の最近１か月の前年同期の売上高</v>
      </c>
      <c r="C12" s="363"/>
      <c r="D12" s="363"/>
      <c r="E12" s="363"/>
      <c r="F12" s="363"/>
      <c r="G12" s="363"/>
      <c r="H12" s="363"/>
      <c r="I12" s="363"/>
      <c r="J12" s="363"/>
      <c r="K12" s="363"/>
      <c r="L12" s="363"/>
      <c r="M12" s="363"/>
      <c r="N12" s="363"/>
      <c r="O12" s="363"/>
      <c r="P12" s="363"/>
      <c r="Q12" s="364"/>
      <c r="R12" s="365">
        <f>認定判定!C18</f>
        <v>0</v>
      </c>
      <c r="S12" s="366"/>
      <c r="T12" s="366"/>
      <c r="U12" s="366"/>
      <c r="V12" s="366"/>
      <c r="W12" s="366"/>
      <c r="X12" s="366"/>
      <c r="Y12" s="366"/>
      <c r="Z12" s="366"/>
      <c r="AA12" s="366"/>
      <c r="AB12" s="366"/>
      <c r="AC12" s="366"/>
      <c r="AD12" s="366"/>
      <c r="AE12" s="366"/>
      <c r="AF12" s="160" t="s">
        <v>369</v>
      </c>
    </row>
    <row r="14" spans="2:32" ht="20.100000000000001" customHeight="1" x14ac:dyDescent="0.15">
      <c r="B14" s="65" t="str">
        <f>"（最近"&amp;DBCS(認定判定!D8)&amp;"か月の企業全体の売上高の減少率）"</f>
        <v>（最近１か月の企業全体の売上高の減少率）</v>
      </c>
    </row>
    <row r="16" spans="2:32" ht="20.100000000000001" customHeight="1" x14ac:dyDescent="0.15">
      <c r="B16" s="161" t="s">
        <v>371</v>
      </c>
      <c r="C16" s="161"/>
      <c r="D16" s="355">
        <f>R12</f>
        <v>0</v>
      </c>
      <c r="E16" s="355"/>
      <c r="F16" s="355"/>
      <c r="G16" s="355"/>
      <c r="H16" s="355"/>
      <c r="I16" s="355"/>
      <c r="J16" s="161" t="s">
        <v>369</v>
      </c>
      <c r="K16" s="376" t="s">
        <v>373</v>
      </c>
      <c r="L16" s="376"/>
      <c r="M16" s="161" t="s">
        <v>374</v>
      </c>
      <c r="N16" s="161"/>
      <c r="O16" s="355">
        <f>R9</f>
        <v>0</v>
      </c>
      <c r="P16" s="355"/>
      <c r="Q16" s="355"/>
      <c r="R16" s="355"/>
      <c r="S16" s="355"/>
      <c r="T16" s="355"/>
      <c r="U16" s="161" t="s">
        <v>369</v>
      </c>
      <c r="V16" s="352" t="s">
        <v>375</v>
      </c>
      <c r="W16" s="352"/>
      <c r="X16" s="352"/>
      <c r="Y16" s="352"/>
      <c r="Z16" s="368">
        <f>認定判定!C41</f>
        <v>0</v>
      </c>
      <c r="AA16" s="368"/>
      <c r="AB16" s="368"/>
      <c r="AC16" s="368"/>
      <c r="AD16" s="368"/>
      <c r="AE16" s="352" t="s">
        <v>372</v>
      </c>
      <c r="AF16" s="352"/>
    </row>
    <row r="17" spans="2:33" ht="20.100000000000001" customHeight="1" x14ac:dyDescent="0.15">
      <c r="G17" s="65" t="s">
        <v>371</v>
      </c>
      <c r="I17" s="367">
        <f>R12</f>
        <v>0</v>
      </c>
      <c r="J17" s="367"/>
      <c r="K17" s="367"/>
      <c r="L17" s="367"/>
      <c r="M17" s="367"/>
      <c r="N17" s="367"/>
      <c r="O17" s="65" t="s">
        <v>369</v>
      </c>
      <c r="V17" s="352"/>
      <c r="W17" s="352"/>
      <c r="X17" s="352"/>
      <c r="Y17" s="352"/>
      <c r="Z17" s="368"/>
      <c r="AA17" s="368"/>
      <c r="AB17" s="368"/>
      <c r="AC17" s="368"/>
      <c r="AD17" s="368"/>
      <c r="AE17" s="352"/>
      <c r="AF17" s="352"/>
    </row>
    <row r="18" spans="2:33" ht="20.100000000000001" customHeight="1" x14ac:dyDescent="0.15">
      <c r="Y18" s="65" t="s">
        <v>404</v>
      </c>
    </row>
    <row r="20" spans="2:33" ht="20.100000000000001" customHeight="1" x14ac:dyDescent="0.15">
      <c r="B20" s="65" t="s">
        <v>377</v>
      </c>
      <c r="L20" s="374" t="str">
        <f>認定判定!B34</f>
        <v/>
      </c>
      <c r="M20" s="374"/>
      <c r="N20" s="374"/>
      <c r="O20" s="374"/>
      <c r="P20" s="374"/>
      <c r="Q20" s="374"/>
      <c r="R20" s="65" t="s">
        <v>378</v>
      </c>
      <c r="S20" s="374" t="str">
        <f>認定判定!B35</f>
        <v/>
      </c>
      <c r="T20" s="374"/>
      <c r="U20" s="374"/>
      <c r="V20" s="374"/>
      <c r="W20" s="374"/>
      <c r="X20" s="374"/>
      <c r="Y20" s="65" t="s">
        <v>379</v>
      </c>
    </row>
    <row r="21" spans="2:33" ht="20.100000000000001" customHeight="1" x14ac:dyDescent="0.15">
      <c r="B21" s="362" t="s">
        <v>380</v>
      </c>
      <c r="C21" s="363"/>
      <c r="D21" s="363"/>
      <c r="E21" s="363"/>
      <c r="F21" s="363"/>
      <c r="G21" s="363"/>
      <c r="H21" s="363"/>
      <c r="I21" s="363"/>
      <c r="J21" s="363"/>
      <c r="K21" s="363"/>
      <c r="L21" s="363"/>
      <c r="M21" s="363"/>
      <c r="N21" s="363"/>
      <c r="O21" s="363"/>
      <c r="P21" s="363"/>
      <c r="Q21" s="364"/>
      <c r="R21" s="365">
        <f>SUM(認定判定!C34:C35)</f>
        <v>0</v>
      </c>
      <c r="S21" s="366"/>
      <c r="T21" s="366"/>
      <c r="U21" s="366"/>
      <c r="V21" s="366"/>
      <c r="W21" s="366"/>
      <c r="X21" s="366"/>
      <c r="Y21" s="366"/>
      <c r="Z21" s="366"/>
      <c r="AA21" s="366"/>
      <c r="AB21" s="366"/>
      <c r="AC21" s="366"/>
      <c r="AD21" s="366"/>
      <c r="AE21" s="366"/>
      <c r="AF21" s="160" t="s">
        <v>369</v>
      </c>
    </row>
    <row r="23" spans="2:33" ht="20.100000000000001" customHeight="1" x14ac:dyDescent="0.15">
      <c r="B23" s="65" t="s">
        <v>381</v>
      </c>
      <c r="L23" s="164"/>
      <c r="M23" s="164"/>
      <c r="N23" s="164"/>
      <c r="O23" s="164"/>
      <c r="P23" s="164"/>
      <c r="Q23" s="351" t="str">
        <f>認定判定!B20</f>
        <v/>
      </c>
      <c r="R23" s="351"/>
      <c r="S23" s="351"/>
      <c r="T23" s="351"/>
      <c r="U23" s="351"/>
      <c r="V23" s="351"/>
      <c r="W23" s="164" t="s">
        <v>378</v>
      </c>
      <c r="X23" s="351" t="str">
        <f>認定判定!B21</f>
        <v/>
      </c>
      <c r="Y23" s="351"/>
      <c r="Z23" s="351"/>
      <c r="AA23" s="351"/>
      <c r="AB23" s="351"/>
      <c r="AC23" s="351"/>
      <c r="AD23" s="165" t="s">
        <v>382</v>
      </c>
      <c r="AE23" s="165"/>
    </row>
    <row r="24" spans="2:33" ht="20.100000000000001" customHeight="1" x14ac:dyDescent="0.15">
      <c r="B24" s="163" t="s">
        <v>383</v>
      </c>
      <c r="L24" s="162"/>
      <c r="M24" s="162"/>
      <c r="N24" s="162"/>
      <c r="O24" s="162"/>
      <c r="P24" s="162"/>
      <c r="Q24" s="159"/>
      <c r="R24" s="159"/>
      <c r="S24" s="159"/>
      <c r="T24" s="159"/>
      <c r="U24" s="159"/>
      <c r="V24" s="159"/>
      <c r="W24" s="162"/>
      <c r="X24" s="159"/>
      <c r="Y24" s="159"/>
      <c r="Z24" s="159"/>
      <c r="AA24" s="159"/>
      <c r="AB24" s="159"/>
      <c r="AC24" s="159"/>
    </row>
    <row r="25" spans="2:33" ht="20.100000000000001" customHeight="1" x14ac:dyDescent="0.15">
      <c r="B25" s="362" t="s">
        <v>384</v>
      </c>
      <c r="C25" s="363"/>
      <c r="D25" s="363"/>
      <c r="E25" s="363"/>
      <c r="F25" s="363"/>
      <c r="G25" s="363"/>
      <c r="H25" s="363"/>
      <c r="I25" s="363"/>
      <c r="J25" s="363"/>
      <c r="K25" s="363"/>
      <c r="L25" s="363"/>
      <c r="M25" s="363"/>
      <c r="N25" s="363"/>
      <c r="O25" s="363"/>
      <c r="P25" s="363"/>
      <c r="Q25" s="364"/>
      <c r="R25" s="365">
        <f>SUM(認定判定!C20:C21)</f>
        <v>0</v>
      </c>
      <c r="S25" s="366"/>
      <c r="T25" s="366"/>
      <c r="U25" s="366"/>
      <c r="V25" s="366"/>
      <c r="W25" s="366"/>
      <c r="X25" s="366"/>
      <c r="Y25" s="366"/>
      <c r="Z25" s="366"/>
      <c r="AA25" s="366"/>
      <c r="AB25" s="366"/>
      <c r="AC25" s="366"/>
      <c r="AD25" s="366"/>
      <c r="AE25" s="366"/>
      <c r="AF25" s="160" t="s">
        <v>369</v>
      </c>
    </row>
    <row r="27" spans="2:33" ht="20.100000000000001" customHeight="1" x14ac:dyDescent="0.15">
      <c r="B27" s="65" t="s">
        <v>385</v>
      </c>
    </row>
    <row r="29" spans="2:33" s="74" customFormat="1" ht="20.100000000000001" customHeight="1" x14ac:dyDescent="0.15">
      <c r="B29" s="167" t="s">
        <v>386</v>
      </c>
      <c r="C29" s="167"/>
      <c r="D29" s="372">
        <f>R12</f>
        <v>0</v>
      </c>
      <c r="E29" s="372"/>
      <c r="F29" s="372"/>
      <c r="G29" s="167" t="s">
        <v>387</v>
      </c>
      <c r="H29" s="167"/>
      <c r="I29" s="167"/>
      <c r="J29" s="372">
        <f>R25</f>
        <v>0</v>
      </c>
      <c r="K29" s="372"/>
      <c r="L29" s="372"/>
      <c r="M29" s="166" t="s">
        <v>388</v>
      </c>
      <c r="N29" s="166"/>
      <c r="O29" s="166"/>
      <c r="P29" s="372">
        <f>R9</f>
        <v>0</v>
      </c>
      <c r="Q29" s="372"/>
      <c r="R29" s="372"/>
      <c r="S29" s="167" t="s">
        <v>389</v>
      </c>
      <c r="T29" s="167"/>
      <c r="U29" s="167"/>
      <c r="V29" s="372">
        <f>R21</f>
        <v>0</v>
      </c>
      <c r="W29" s="372"/>
      <c r="X29" s="372"/>
      <c r="Y29" s="167" t="s">
        <v>390</v>
      </c>
      <c r="Z29" s="371" t="s">
        <v>391</v>
      </c>
      <c r="AA29" s="371"/>
      <c r="AB29" s="371"/>
      <c r="AC29" s="368">
        <f>認定判定!C46</f>
        <v>0</v>
      </c>
      <c r="AD29" s="368"/>
      <c r="AE29" s="368"/>
      <c r="AF29" s="371" t="s">
        <v>372</v>
      </c>
      <c r="AG29" s="371"/>
    </row>
    <row r="30" spans="2:33" s="74" customFormat="1" ht="20.100000000000001" customHeight="1" x14ac:dyDescent="0.15">
      <c r="I30" s="168" t="s">
        <v>371</v>
      </c>
      <c r="J30" s="168"/>
      <c r="K30" s="373">
        <f>R12</f>
        <v>0</v>
      </c>
      <c r="L30" s="373"/>
      <c r="M30" s="373"/>
      <c r="N30" s="168" t="s">
        <v>387</v>
      </c>
      <c r="O30" s="168"/>
      <c r="P30" s="168"/>
      <c r="Q30" s="373">
        <f>R25</f>
        <v>0</v>
      </c>
      <c r="R30" s="373"/>
      <c r="S30" s="373"/>
      <c r="T30" s="168" t="s">
        <v>369</v>
      </c>
      <c r="Z30" s="371"/>
      <c r="AA30" s="371"/>
      <c r="AB30" s="371"/>
      <c r="AC30" s="368"/>
      <c r="AD30" s="368"/>
      <c r="AE30" s="368"/>
      <c r="AF30" s="371"/>
      <c r="AG30" s="371"/>
    </row>
    <row r="31" spans="2:33" ht="20.100000000000001" customHeight="1" x14ac:dyDescent="0.15">
      <c r="Y31" s="65" t="s">
        <v>404</v>
      </c>
    </row>
    <row r="33" spans="2:32" ht="20.100000000000001" customHeight="1" x14ac:dyDescent="0.15">
      <c r="B33" s="356" t="s">
        <v>394</v>
      </c>
      <c r="C33" s="357"/>
      <c r="D33" s="357"/>
      <c r="E33" s="357"/>
      <c r="F33" s="357"/>
      <c r="G33" s="357"/>
      <c r="H33" s="357"/>
      <c r="I33" s="357"/>
      <c r="J33" s="357"/>
      <c r="K33" s="357"/>
      <c r="L33" s="357"/>
      <c r="M33" s="357"/>
      <c r="N33" s="357"/>
      <c r="O33" s="357"/>
      <c r="P33" s="358"/>
      <c r="Q33" s="169"/>
      <c r="R33" s="356" t="s">
        <v>401</v>
      </c>
      <c r="S33" s="357"/>
      <c r="T33" s="357"/>
      <c r="U33" s="357"/>
      <c r="V33" s="357"/>
      <c r="W33" s="357"/>
      <c r="X33" s="357"/>
      <c r="Y33" s="357"/>
      <c r="Z33" s="357"/>
      <c r="AA33" s="357"/>
      <c r="AB33" s="357"/>
      <c r="AC33" s="357"/>
      <c r="AD33" s="357"/>
      <c r="AE33" s="357"/>
      <c r="AF33" s="358"/>
    </row>
    <row r="34" spans="2:32" ht="20.100000000000001" customHeight="1" x14ac:dyDescent="0.15">
      <c r="B34" s="359" t="s">
        <v>395</v>
      </c>
      <c r="C34" s="360"/>
      <c r="D34" s="360"/>
      <c r="E34" s="360"/>
      <c r="F34" s="360"/>
      <c r="G34" s="360"/>
      <c r="H34" s="360"/>
      <c r="I34" s="360"/>
      <c r="J34" s="360"/>
      <c r="K34" s="360"/>
      <c r="L34" s="360"/>
      <c r="M34" s="360"/>
      <c r="N34" s="360"/>
      <c r="O34" s="360"/>
      <c r="P34" s="361"/>
      <c r="Q34" s="169"/>
      <c r="R34" s="354"/>
      <c r="S34" s="353"/>
      <c r="T34" s="353"/>
      <c r="U34" s="353"/>
      <c r="V34" s="174" t="s">
        <v>396</v>
      </c>
      <c r="W34" s="353"/>
      <c r="X34" s="353"/>
      <c r="Y34" s="174" t="s">
        <v>397</v>
      </c>
      <c r="Z34" s="353"/>
      <c r="AA34" s="353"/>
      <c r="AB34" s="174" t="s">
        <v>398</v>
      </c>
      <c r="AC34" s="174"/>
      <c r="AD34" s="174"/>
      <c r="AE34" s="174"/>
      <c r="AF34" s="175"/>
    </row>
    <row r="35" spans="2:32" ht="20.100000000000001" customHeight="1" x14ac:dyDescent="0.15">
      <c r="B35" s="354"/>
      <c r="C35" s="353"/>
      <c r="D35" s="353"/>
      <c r="E35" s="353"/>
      <c r="F35" s="171" t="s">
        <v>396</v>
      </c>
      <c r="G35" s="353"/>
      <c r="H35" s="353"/>
      <c r="I35" s="171" t="s">
        <v>397</v>
      </c>
      <c r="J35" s="353"/>
      <c r="K35" s="353"/>
      <c r="L35" s="171" t="s">
        <v>398</v>
      </c>
      <c r="M35" s="171"/>
      <c r="N35" s="171"/>
      <c r="O35" s="171"/>
      <c r="P35" s="172"/>
      <c r="Q35" s="169"/>
      <c r="R35" s="176" t="s">
        <v>402</v>
      </c>
      <c r="S35" s="174"/>
      <c r="T35" s="174"/>
      <c r="U35" s="174"/>
      <c r="V35" s="174"/>
      <c r="W35" s="174"/>
      <c r="X35" s="174"/>
      <c r="Y35" s="174"/>
      <c r="Z35" s="174"/>
      <c r="AA35" s="174"/>
      <c r="AB35" s="174"/>
      <c r="AC35" s="174"/>
      <c r="AD35" s="174"/>
      <c r="AE35" s="174"/>
      <c r="AF35" s="175"/>
    </row>
    <row r="36" spans="2:32" ht="20.100000000000001" customHeight="1" x14ac:dyDescent="0.15">
      <c r="B36" s="170" t="s">
        <v>399</v>
      </c>
      <c r="C36" s="171"/>
      <c r="D36" s="171"/>
      <c r="E36" s="171"/>
      <c r="F36" s="171"/>
      <c r="G36" s="171"/>
      <c r="H36" s="171"/>
      <c r="I36" s="171"/>
      <c r="J36" s="171"/>
      <c r="K36" s="171"/>
      <c r="L36" s="171"/>
      <c r="M36" s="171"/>
      <c r="N36" s="171"/>
      <c r="O36" s="171"/>
      <c r="P36" s="172"/>
      <c r="Q36" s="169"/>
      <c r="R36" s="180"/>
      <c r="S36" s="353"/>
      <c r="T36" s="353"/>
      <c r="U36" s="353"/>
      <c r="V36" s="353"/>
      <c r="W36" s="353"/>
      <c r="X36" s="353"/>
      <c r="Y36" s="353"/>
      <c r="Z36" s="353"/>
      <c r="AA36" s="353"/>
      <c r="AB36" s="353"/>
      <c r="AC36" s="353"/>
      <c r="AD36" s="353"/>
      <c r="AE36" s="181"/>
      <c r="AF36" s="175"/>
    </row>
    <row r="37" spans="2:32" ht="20.100000000000001" customHeight="1" x14ac:dyDescent="0.15">
      <c r="B37" s="180"/>
      <c r="C37" s="353"/>
      <c r="D37" s="353"/>
      <c r="E37" s="353"/>
      <c r="F37" s="353"/>
      <c r="G37" s="353"/>
      <c r="H37" s="353"/>
      <c r="I37" s="353"/>
      <c r="J37" s="353"/>
      <c r="K37" s="353"/>
      <c r="L37" s="353"/>
      <c r="M37" s="353"/>
      <c r="N37" s="353"/>
      <c r="O37" s="181"/>
      <c r="P37" s="172"/>
      <c r="Q37" s="169"/>
      <c r="R37" s="180"/>
      <c r="S37" s="353"/>
      <c r="T37" s="353"/>
      <c r="U37" s="353"/>
      <c r="V37" s="353"/>
      <c r="W37" s="353"/>
      <c r="X37" s="353"/>
      <c r="Y37" s="353"/>
      <c r="Z37" s="353"/>
      <c r="AA37" s="353"/>
      <c r="AB37" s="353"/>
      <c r="AC37" s="353"/>
      <c r="AD37" s="353"/>
      <c r="AE37" s="181"/>
      <c r="AF37" s="175"/>
    </row>
    <row r="38" spans="2:32" ht="20.100000000000001" customHeight="1" x14ac:dyDescent="0.15">
      <c r="B38" s="180"/>
      <c r="C38" s="353"/>
      <c r="D38" s="353"/>
      <c r="E38" s="353"/>
      <c r="F38" s="353"/>
      <c r="G38" s="353"/>
      <c r="H38" s="353"/>
      <c r="I38" s="353"/>
      <c r="J38" s="353"/>
      <c r="K38" s="353"/>
      <c r="L38" s="353"/>
      <c r="M38" s="353"/>
      <c r="N38" s="353"/>
      <c r="O38" s="181"/>
      <c r="P38" s="172"/>
      <c r="Q38" s="169"/>
      <c r="R38" s="180"/>
      <c r="S38" s="353"/>
      <c r="T38" s="353"/>
      <c r="U38" s="353"/>
      <c r="V38" s="353"/>
      <c r="W38" s="353"/>
      <c r="X38" s="353"/>
      <c r="Y38" s="353"/>
      <c r="Z38" s="353"/>
      <c r="AA38" s="353"/>
      <c r="AB38" s="353"/>
      <c r="AC38" s="353"/>
      <c r="AD38" s="353"/>
      <c r="AE38" s="181" t="s">
        <v>400</v>
      </c>
      <c r="AF38" s="175"/>
    </row>
    <row r="39" spans="2:32" ht="20.100000000000001" customHeight="1" x14ac:dyDescent="0.15">
      <c r="B39" s="182"/>
      <c r="C39" s="369"/>
      <c r="D39" s="369"/>
      <c r="E39" s="369"/>
      <c r="F39" s="369"/>
      <c r="G39" s="369"/>
      <c r="H39" s="369"/>
      <c r="I39" s="369"/>
      <c r="J39" s="369"/>
      <c r="K39" s="369"/>
      <c r="L39" s="369"/>
      <c r="M39" s="369"/>
      <c r="N39" s="369"/>
      <c r="O39" s="183" t="s">
        <v>400</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46">
    <mergeCell ref="B35:E35"/>
    <mergeCell ref="G35:H35"/>
    <mergeCell ref="J35:K35"/>
    <mergeCell ref="S36:AD38"/>
    <mergeCell ref="C37:N39"/>
    <mergeCell ref="AF29:AG30"/>
    <mergeCell ref="K30:M30"/>
    <mergeCell ref="Q30:S30"/>
    <mergeCell ref="B33:P33"/>
    <mergeCell ref="R33:AF33"/>
    <mergeCell ref="B34:P34"/>
    <mergeCell ref="R34:U34"/>
    <mergeCell ref="W34:X34"/>
    <mergeCell ref="Z34:AA34"/>
    <mergeCell ref="B25:Q25"/>
    <mergeCell ref="R25:AE25"/>
    <mergeCell ref="D29:F29"/>
    <mergeCell ref="J29:L29"/>
    <mergeCell ref="P29:R29"/>
    <mergeCell ref="V29:X29"/>
    <mergeCell ref="Z29:AB30"/>
    <mergeCell ref="AC29:AE30"/>
    <mergeCell ref="L20:Q20"/>
    <mergeCell ref="S20:X20"/>
    <mergeCell ref="B21:Q21"/>
    <mergeCell ref="R21:AE21"/>
    <mergeCell ref="Q23:V23"/>
    <mergeCell ref="X23:AC23"/>
    <mergeCell ref="B12:Q12"/>
    <mergeCell ref="R12:AE12"/>
    <mergeCell ref="D16:I16"/>
    <mergeCell ref="K16:L16"/>
    <mergeCell ref="O16:T16"/>
    <mergeCell ref="V16:Y17"/>
    <mergeCell ref="Z16:AD17"/>
    <mergeCell ref="AE16:AF17"/>
    <mergeCell ref="I17:N17"/>
    <mergeCell ref="B11:L11"/>
    <mergeCell ref="M11:R11"/>
    <mergeCell ref="B1:AF1"/>
    <mergeCell ref="B5:S5"/>
    <mergeCell ref="T5:AE5"/>
    <mergeCell ref="I8:N8"/>
    <mergeCell ref="B9:Q9"/>
    <mergeCell ref="R9:AE9"/>
    <mergeCell ref="B8:H8"/>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79998168889431442"/>
  </sheetPr>
  <dimension ref="A1:R46"/>
  <sheetViews>
    <sheetView showGridLines="0" view="pageBreakPreview" topLeftCell="A4" zoomScaleNormal="100" zoomScaleSheetLayoutView="100" workbookViewId="0">
      <selection activeCell="C22" sqref="C22"/>
    </sheetView>
  </sheetViews>
  <sheetFormatPr defaultRowHeight="13.5" x14ac:dyDescent="0.15"/>
  <cols>
    <col min="1" max="18" width="4.875" style="3" customWidth="1"/>
    <col min="19" max="16384" width="9" style="4"/>
  </cols>
  <sheetData>
    <row r="1" spans="1:18" ht="17.45" customHeight="1" x14ac:dyDescent="0.15">
      <c r="B1" s="3" t="s">
        <v>98</v>
      </c>
    </row>
    <row r="2" spans="1:18" ht="17.25" x14ac:dyDescent="0.2">
      <c r="A2" s="5"/>
      <c r="B2" s="329" t="s">
        <v>97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408" t="str">
        <f>IF(認定判定!J2&gt;0,認定判定!J2,"令和　　　年　　　月　　　日")</f>
        <v>令和　　　年　　　月　　　日</v>
      </c>
      <c r="M3" s="408"/>
      <c r="N3" s="408"/>
      <c r="O3" s="408"/>
      <c r="P3" s="408"/>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IF(認定判定!H20="","使用できません","")</f>
        <v>使用できません</v>
      </c>
      <c r="C5" s="332"/>
      <c r="D5" s="332"/>
      <c r="E5" s="332"/>
      <c r="F5" s="332"/>
      <c r="G5" s="332"/>
      <c r="H5" s="332"/>
      <c r="I5" s="8" t="s">
        <v>19</v>
      </c>
      <c r="J5" s="8"/>
      <c r="K5" s="334"/>
      <c r="L5" s="334"/>
      <c r="M5" s="334"/>
      <c r="N5" s="334"/>
      <c r="O5" s="334"/>
      <c r="P5" s="334"/>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45"/>
      <c r="C8" s="45"/>
      <c r="D8" s="45"/>
      <c r="E8" s="45"/>
      <c r="F8" s="45"/>
      <c r="G8" s="45"/>
      <c r="H8" s="45"/>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99</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465" t="str">
        <f>IF(認定判定!J3&gt;0,認定判定!J3,"　　　　　　　　年　　　月　　　日")</f>
        <v>　　　　　　　　年　　　月　　　日</v>
      </c>
      <c r="M16" s="465"/>
      <c r="N16" s="465"/>
      <c r="O16" s="465"/>
      <c r="P16" s="465"/>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343" t="str">
        <f>"（イ）最近"&amp;DBCS(認定判定!D8)&amp;"か月間の売上高等"</f>
        <v>（イ）最近１か月間の売上高等</v>
      </c>
      <c r="D18" s="343"/>
      <c r="E18" s="343"/>
      <c r="F18" s="343"/>
      <c r="G18" s="343"/>
      <c r="H18" s="343"/>
      <c r="I18" s="343"/>
      <c r="J18" s="343"/>
      <c r="K18" s="12"/>
      <c r="L18" s="12"/>
      <c r="M18" s="12"/>
      <c r="N18" s="12"/>
      <c r="O18" s="12"/>
      <c r="P18" s="12"/>
      <c r="Q18" s="12"/>
      <c r="R18" s="9"/>
    </row>
    <row r="19" spans="1:18" ht="17.45" customHeight="1" x14ac:dyDescent="0.15">
      <c r="A19" s="7"/>
      <c r="B19" s="8"/>
      <c r="C19" s="8"/>
      <c r="D19" s="339" t="str">
        <f>IF(認定判定!D8&gt;1,"Ｃ－Ａ’","Ｃ－Ａ")</f>
        <v>Ｃ－Ａ</v>
      </c>
      <c r="E19" s="339"/>
      <c r="F19" s="340" t="s">
        <v>27</v>
      </c>
      <c r="G19" s="340"/>
      <c r="H19" s="8"/>
      <c r="I19" s="12"/>
      <c r="L19" s="13" t="s">
        <v>28</v>
      </c>
      <c r="M19" s="14"/>
      <c r="N19" s="341">
        <f>認定判定!C42</f>
        <v>0</v>
      </c>
      <c r="O19" s="341"/>
      <c r="P19" s="341"/>
      <c r="Q19" s="341"/>
      <c r="R19" s="9"/>
    </row>
    <row r="20" spans="1:18" ht="17.45" customHeight="1" x14ac:dyDescent="0.15">
      <c r="A20" s="7"/>
      <c r="B20" s="8"/>
      <c r="C20" s="8"/>
      <c r="D20" s="342" t="s">
        <v>49</v>
      </c>
      <c r="E20" s="342"/>
      <c r="F20" s="340"/>
      <c r="G20" s="340"/>
      <c r="H20" s="8"/>
      <c r="I20" s="12"/>
      <c r="J20" s="12"/>
      <c r="K20" s="12"/>
      <c r="L20" s="12"/>
      <c r="M20" s="12"/>
      <c r="N20" s="12"/>
      <c r="O20" s="12"/>
      <c r="P20" s="12"/>
      <c r="Q20" s="12"/>
      <c r="R20" s="9"/>
    </row>
    <row r="21" spans="1:18" ht="17.45" customHeight="1" x14ac:dyDescent="0.15">
      <c r="A21" s="7"/>
      <c r="B21" s="8"/>
      <c r="C21" s="8"/>
      <c r="D21" s="15" t="s">
        <v>100</v>
      </c>
      <c r="E21" s="16"/>
      <c r="F21" s="16"/>
      <c r="G21" s="16"/>
      <c r="H21" s="16"/>
      <c r="I21" s="17"/>
      <c r="J21" s="17"/>
      <c r="K21" s="17"/>
      <c r="L21" s="17"/>
      <c r="M21" s="17"/>
      <c r="N21" s="17"/>
      <c r="O21" s="347">
        <f>認定判定!C31</f>
        <v>0</v>
      </c>
      <c r="P21" s="347"/>
      <c r="Q21" s="18" t="str">
        <f>認定判定!D9</f>
        <v>円</v>
      </c>
      <c r="R21" s="9"/>
    </row>
    <row r="22" spans="1:18" ht="17.45" customHeight="1" x14ac:dyDescent="0.15">
      <c r="A22" s="7"/>
      <c r="B22" s="8"/>
      <c r="C22" s="8"/>
      <c r="D22" s="15" t="str">
        <f>IF(認定判定!D8&gt;1,"Ａ’：信用の収縮の発生における最近"&amp;DBCS(認定判定!D8)&amp;"か月間の売上高等平均","")</f>
        <v/>
      </c>
      <c r="E22" s="16"/>
      <c r="F22" s="16"/>
      <c r="G22" s="16"/>
      <c r="H22" s="16"/>
      <c r="I22" s="17"/>
      <c r="J22" s="17"/>
      <c r="K22" s="17"/>
      <c r="L22" s="17"/>
      <c r="M22" s="17"/>
      <c r="N22" s="17"/>
      <c r="O22" s="383" t="str">
        <f>IF(認定判定!D8&gt;1,認定判定!C33,"")</f>
        <v/>
      </c>
      <c r="P22" s="383"/>
      <c r="Q22" s="36" t="str">
        <f>IF(認定判定!D8&gt;1,認定判定!D9,"")</f>
        <v/>
      </c>
      <c r="R22" s="9"/>
    </row>
    <row r="23" spans="1:18" ht="17.45" customHeight="1" x14ac:dyDescent="0.15">
      <c r="A23" s="7"/>
      <c r="B23" s="8"/>
      <c r="C23" s="8"/>
      <c r="D23" s="15" t="s">
        <v>50</v>
      </c>
      <c r="E23" s="16"/>
      <c r="F23" s="16"/>
      <c r="G23" s="16"/>
      <c r="H23" s="16"/>
      <c r="I23" s="17"/>
      <c r="J23" s="17"/>
      <c r="K23" s="17"/>
      <c r="L23" s="17"/>
      <c r="M23" s="17"/>
      <c r="N23" s="17"/>
      <c r="O23" s="347">
        <f>SUM(認定判定!C29:C30)</f>
        <v>0</v>
      </c>
      <c r="P23" s="347"/>
      <c r="Q23" s="18" t="str">
        <f>認定判定!D9</f>
        <v>円</v>
      </c>
      <c r="R23" s="9"/>
    </row>
    <row r="24" spans="1:18" ht="17.45" customHeight="1" x14ac:dyDescent="0.15">
      <c r="A24" s="7"/>
      <c r="B24" s="8"/>
      <c r="C24" s="8"/>
      <c r="D24" s="15"/>
      <c r="E24" s="16"/>
      <c r="F24" s="16"/>
      <c r="G24" s="16"/>
      <c r="H24" s="16"/>
      <c r="I24" s="17"/>
      <c r="J24" s="17"/>
      <c r="K24" s="17"/>
      <c r="L24" s="17"/>
      <c r="M24" s="17"/>
      <c r="N24" s="17"/>
      <c r="O24" s="85"/>
      <c r="P24" s="85"/>
      <c r="Q24" s="36"/>
      <c r="R24" s="9"/>
    </row>
    <row r="25" spans="1:18" ht="17.45" customHeight="1" x14ac:dyDescent="0.15">
      <c r="A25" s="7"/>
      <c r="B25" s="8"/>
      <c r="C25" s="8"/>
      <c r="D25" s="8" t="s">
        <v>51</v>
      </c>
      <c r="E25" s="8"/>
      <c r="F25" s="8"/>
      <c r="G25" s="8"/>
      <c r="H25" s="8"/>
      <c r="I25" s="12"/>
      <c r="O25" s="347">
        <f>ROUNDDOWN((SUM(認定判定!C29:C31)/3),0)</f>
        <v>0</v>
      </c>
      <c r="P25" s="347"/>
      <c r="Q25" s="18" t="str">
        <f>認定判定!D9</f>
        <v>円</v>
      </c>
      <c r="R25" s="9"/>
    </row>
    <row r="26" spans="1:18" ht="17.45" customHeight="1" x14ac:dyDescent="0.15">
      <c r="A26" s="7"/>
      <c r="B26" s="8"/>
      <c r="C26" s="8"/>
      <c r="D26" s="31"/>
      <c r="E26" s="339" t="s">
        <v>52</v>
      </c>
      <c r="F26" s="339"/>
      <c r="G26" s="31"/>
      <c r="H26" s="31"/>
      <c r="I26" s="349"/>
      <c r="J26" s="349"/>
      <c r="K26" s="12"/>
      <c r="L26" s="33"/>
      <c r="M26" s="33"/>
      <c r="N26" s="34"/>
      <c r="O26" s="34"/>
      <c r="P26" s="34"/>
      <c r="Q26" s="34"/>
      <c r="R26" s="9"/>
    </row>
    <row r="27" spans="1:18" ht="17.45" customHeight="1" x14ac:dyDescent="0.15">
      <c r="A27" s="7"/>
      <c r="B27" s="8"/>
      <c r="C27" s="8"/>
      <c r="D27" s="32"/>
      <c r="E27" s="380" t="s">
        <v>53</v>
      </c>
      <c r="F27" s="381"/>
      <c r="G27" s="32"/>
      <c r="H27" s="32"/>
      <c r="I27" s="349"/>
      <c r="J27" s="349"/>
      <c r="K27" s="12"/>
      <c r="L27" s="12"/>
      <c r="M27" s="12"/>
      <c r="N27" s="12"/>
      <c r="O27" s="12"/>
      <c r="P27" s="12"/>
      <c r="Q27" s="12"/>
      <c r="R27" s="9"/>
    </row>
    <row r="28" spans="1:18" ht="17.45" customHeight="1" x14ac:dyDescent="0.15">
      <c r="A28" s="22"/>
      <c r="B28" s="23"/>
      <c r="C28" s="30"/>
      <c r="D28" s="30"/>
      <c r="E28" s="30"/>
      <c r="F28" s="30"/>
      <c r="G28" s="30"/>
      <c r="H28" s="30"/>
      <c r="I28" s="30"/>
      <c r="J28" s="30"/>
      <c r="K28" s="30"/>
      <c r="L28" s="30"/>
      <c r="M28" s="30"/>
      <c r="N28" s="30"/>
      <c r="O28" s="30"/>
      <c r="P28" s="30"/>
      <c r="Q28" s="30"/>
      <c r="R28" s="24"/>
    </row>
    <row r="29" spans="1:18" ht="17.45" customHeight="1" x14ac:dyDescent="0.15">
      <c r="B29" s="3" t="s">
        <v>38</v>
      </c>
    </row>
    <row r="30" spans="1:18" ht="17.45" customHeight="1" x14ac:dyDescent="0.15">
      <c r="B30" s="379" t="s">
        <v>39</v>
      </c>
      <c r="C30" s="382" t="s">
        <v>55</v>
      </c>
      <c r="D30" s="382"/>
      <c r="E30" s="382"/>
      <c r="F30" s="382"/>
      <c r="G30" s="382"/>
      <c r="H30" s="382"/>
      <c r="I30" s="382"/>
      <c r="J30" s="382"/>
      <c r="K30" s="382"/>
      <c r="L30" s="382"/>
      <c r="M30" s="382"/>
      <c r="N30" s="382"/>
      <c r="O30" s="382"/>
      <c r="P30" s="382"/>
      <c r="Q30" s="382"/>
    </row>
    <row r="31" spans="1:18" ht="17.45" customHeight="1" x14ac:dyDescent="0.15">
      <c r="B31" s="379"/>
      <c r="C31" s="382"/>
      <c r="D31" s="382"/>
      <c r="E31" s="382"/>
      <c r="F31" s="382"/>
      <c r="G31" s="382"/>
      <c r="H31" s="382"/>
      <c r="I31" s="382"/>
      <c r="J31" s="382"/>
      <c r="K31" s="382"/>
      <c r="L31" s="382"/>
      <c r="M31" s="382"/>
      <c r="N31" s="382"/>
      <c r="O31" s="382"/>
      <c r="P31" s="382"/>
      <c r="Q31" s="382"/>
    </row>
    <row r="32" spans="1:18" ht="17.45" customHeight="1" x14ac:dyDescent="0.15">
      <c r="B32" s="20" t="s">
        <v>41</v>
      </c>
      <c r="C32" s="20" t="s">
        <v>40</v>
      </c>
      <c r="D32" s="20"/>
      <c r="E32" s="20"/>
      <c r="F32" s="20"/>
      <c r="G32" s="20"/>
      <c r="H32" s="20"/>
      <c r="I32" s="20"/>
      <c r="J32" s="20"/>
      <c r="K32" s="20"/>
      <c r="L32" s="20"/>
      <c r="M32" s="20"/>
      <c r="N32" s="20"/>
      <c r="O32" s="20"/>
      <c r="P32" s="20"/>
      <c r="Q32" s="20"/>
      <c r="R32" s="20"/>
    </row>
    <row r="33" spans="2:17" ht="17.45" customHeight="1" x14ac:dyDescent="0.15">
      <c r="B33" s="3" t="s">
        <v>56</v>
      </c>
      <c r="C33" s="346" t="s">
        <v>102</v>
      </c>
      <c r="D33" s="346"/>
      <c r="E33" s="346"/>
      <c r="F33" s="346"/>
      <c r="G33" s="346"/>
      <c r="H33" s="346"/>
      <c r="I33" s="346"/>
      <c r="J33" s="346"/>
      <c r="K33" s="346"/>
      <c r="L33" s="346"/>
      <c r="M33" s="346"/>
      <c r="N33" s="346"/>
      <c r="O33" s="346"/>
      <c r="P33" s="346"/>
      <c r="Q33" s="346"/>
    </row>
    <row r="34" spans="2:17" ht="17.45" customHeight="1" x14ac:dyDescent="0.15">
      <c r="B34" s="48"/>
      <c r="C34" s="346"/>
      <c r="D34" s="346"/>
      <c r="E34" s="346"/>
      <c r="F34" s="346"/>
      <c r="G34" s="346"/>
      <c r="H34" s="346"/>
      <c r="I34" s="346"/>
      <c r="J34" s="346"/>
      <c r="K34" s="346"/>
      <c r="L34" s="346"/>
      <c r="M34" s="346"/>
      <c r="N34" s="346"/>
      <c r="O34" s="346"/>
      <c r="P34" s="346"/>
      <c r="Q34" s="346"/>
    </row>
    <row r="35" spans="2:17" ht="17.45" customHeight="1" x14ac:dyDescent="0.15">
      <c r="B35" s="48"/>
      <c r="C35" s="48"/>
      <c r="D35" s="48"/>
      <c r="E35" s="48"/>
      <c r="F35" s="48"/>
      <c r="G35" s="48"/>
      <c r="H35" s="48"/>
      <c r="I35" s="48"/>
      <c r="J35" s="48"/>
      <c r="K35" s="48"/>
      <c r="L35" s="48"/>
      <c r="M35" s="48"/>
      <c r="N35" s="48"/>
      <c r="O35" s="48"/>
      <c r="P35" s="48"/>
      <c r="Q35" s="48"/>
    </row>
    <row r="36" spans="2:17" ht="17.45" customHeight="1" x14ac:dyDescent="0.15">
      <c r="C36" s="3" t="str">
        <f>VLOOKUP(認定判定!C5,市町村!A:C,3,FALSE)&amp;""</f>
        <v>番号</v>
      </c>
    </row>
    <row r="37" spans="2:17" ht="17.45" customHeight="1" x14ac:dyDescent="0.15">
      <c r="C37" s="3" t="s">
        <v>43</v>
      </c>
    </row>
    <row r="38" spans="2:17" ht="17.45" customHeight="1" x14ac:dyDescent="0.15">
      <c r="C38" s="3" t="s">
        <v>44</v>
      </c>
    </row>
    <row r="39" spans="2:17" ht="17.45" customHeight="1" x14ac:dyDescent="0.15">
      <c r="G39" s="4"/>
      <c r="H39" s="3" t="str">
        <f>IF(J39&lt;&gt;"","認定者名","")</f>
        <v/>
      </c>
      <c r="J39" s="3" t="str">
        <f>VLOOKUP(認定判定!C5,市町村!A:C,2,FALSE)&amp;""</f>
        <v/>
      </c>
      <c r="K39" s="4"/>
    </row>
    <row r="40" spans="2:17" ht="17.45" customHeight="1" x14ac:dyDescent="0.15"/>
    <row r="41" spans="2:17" ht="17.45" customHeight="1" x14ac:dyDescent="0.15">
      <c r="B41" s="3" t="s">
        <v>45</v>
      </c>
    </row>
    <row r="42" spans="2:17" ht="17.45" customHeight="1" x14ac:dyDescent="0.15"/>
    <row r="43" spans="2:17" ht="17.45" customHeight="1" x14ac:dyDescent="0.15"/>
    <row r="44" spans="2:17" ht="17.45" customHeight="1" x14ac:dyDescent="0.15"/>
    <row r="45" spans="2:17" ht="17.45" customHeight="1" x14ac:dyDescent="0.15"/>
    <row r="46" spans="2:17" ht="17.45" customHeight="1" x14ac:dyDescent="0.15"/>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B30:B31"/>
    <mergeCell ref="C30:Q31"/>
    <mergeCell ref="C33:Q34"/>
    <mergeCell ref="O21:P21"/>
    <mergeCell ref="O23:P23"/>
    <mergeCell ref="O25:P25"/>
    <mergeCell ref="E26:F26"/>
    <mergeCell ref="I26:J27"/>
    <mergeCell ref="E27:F27"/>
    <mergeCell ref="O22:P22"/>
  </mergeCells>
  <phoneticPr fontId="2"/>
  <conditionalFormatting sqref="B5:H8">
    <cfRule type="cellIs" dxfId="3" priority="2" operator="equal">
      <formula>"利用できません"</formula>
    </cfRule>
  </conditionalFormatting>
  <conditionalFormatting sqref="O22:Q22">
    <cfRule type="notContainsBlanks" dxfId="2"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R47"/>
  <sheetViews>
    <sheetView showGridLines="0" view="pageBreakPreview" zoomScale="85" zoomScaleNormal="100" zoomScaleSheetLayoutView="85" workbookViewId="0">
      <selection activeCell="AF28" sqref="AF28"/>
    </sheetView>
  </sheetViews>
  <sheetFormatPr defaultRowHeight="13.5" x14ac:dyDescent="0.15"/>
  <cols>
    <col min="1" max="18" width="4.875" style="3" customWidth="1"/>
    <col min="19" max="16384" width="9" style="4"/>
  </cols>
  <sheetData>
    <row r="1" spans="1:18" ht="17.45" customHeight="1" x14ac:dyDescent="0.15">
      <c r="A1" s="3" t="s">
        <v>257</v>
      </c>
    </row>
    <row r="2" spans="1:18" ht="17.25" x14ac:dyDescent="0.2">
      <c r="A2" s="5"/>
      <c r="B2" s="329" t="s">
        <v>97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408" t="str">
        <f>IF(認定判定!J2&gt;0,認定判定!J2,"令和　　　年　　　月　　　日")</f>
        <v>令和　　　年　　　月　　　日</v>
      </c>
      <c r="M3" s="408"/>
      <c r="N3" s="408"/>
      <c r="O3" s="408"/>
      <c r="P3" s="408"/>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IF(認定判定!H21="","使用できません","")</f>
        <v>使用できません</v>
      </c>
      <c r="C5" s="332"/>
      <c r="D5" s="332"/>
      <c r="E5" s="332"/>
      <c r="F5" s="332"/>
      <c r="G5" s="332"/>
      <c r="H5" s="332"/>
      <c r="I5" s="8" t="s">
        <v>19</v>
      </c>
      <c r="J5" s="8"/>
      <c r="K5" s="334"/>
      <c r="L5" s="334"/>
      <c r="M5" s="334"/>
      <c r="N5" s="334"/>
      <c r="O5" s="334"/>
      <c r="P5" s="334"/>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45"/>
      <c r="C8" s="45"/>
      <c r="D8" s="45"/>
      <c r="E8" s="45"/>
      <c r="F8" s="45"/>
      <c r="G8" s="45"/>
      <c r="H8" s="45"/>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258</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465" t="str">
        <f>IF(認定判定!J3&gt;0,認定判定!J3,"　　　　　　　　年　　　月　　　日")</f>
        <v>　　　　　　　　年　　　月　　　日</v>
      </c>
      <c r="M16" s="465"/>
      <c r="N16" s="465"/>
      <c r="O16" s="465"/>
      <c r="P16" s="465"/>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343" t="str">
        <f>"（イ）最近"&amp;DBCS(認定判定!D8)&amp;"か月間の売上高等"</f>
        <v>（イ）最近１か月間の売上高等</v>
      </c>
      <c r="D18" s="343"/>
      <c r="E18" s="343"/>
      <c r="F18" s="343"/>
      <c r="G18" s="343"/>
      <c r="H18" s="343"/>
      <c r="I18" s="343"/>
      <c r="J18" s="343"/>
      <c r="K18" s="12"/>
      <c r="L18" s="12"/>
      <c r="M18" s="12"/>
      <c r="N18" s="12"/>
      <c r="O18" s="12"/>
      <c r="P18" s="12"/>
      <c r="Q18" s="12"/>
      <c r="R18" s="9"/>
    </row>
    <row r="19" spans="1:18" ht="17.45" customHeight="1" x14ac:dyDescent="0.15">
      <c r="A19" s="7"/>
      <c r="B19" s="8"/>
      <c r="C19" s="8"/>
      <c r="D19" s="339" t="s">
        <v>461</v>
      </c>
      <c r="E19" s="339"/>
      <c r="F19" s="340" t="s">
        <v>27</v>
      </c>
      <c r="G19" s="340"/>
      <c r="H19" s="8"/>
      <c r="I19" s="12"/>
      <c r="L19" s="13" t="s">
        <v>28</v>
      </c>
      <c r="M19" s="14"/>
      <c r="N19" s="341">
        <f>認定判定!C43</f>
        <v>0</v>
      </c>
      <c r="O19" s="341"/>
      <c r="P19" s="341"/>
      <c r="Q19" s="341"/>
      <c r="R19" s="9"/>
    </row>
    <row r="20" spans="1:18" ht="17.45" customHeight="1" x14ac:dyDescent="0.15">
      <c r="A20" s="7"/>
      <c r="B20" s="8"/>
      <c r="C20" s="8"/>
      <c r="D20" s="342" t="s">
        <v>29</v>
      </c>
      <c r="E20" s="342"/>
      <c r="F20" s="340"/>
      <c r="G20" s="340"/>
      <c r="H20" s="8"/>
      <c r="I20" s="12"/>
      <c r="J20" s="12"/>
      <c r="K20" s="12"/>
      <c r="L20" s="12"/>
      <c r="M20" s="12"/>
      <c r="N20" s="12"/>
      <c r="O20" s="12"/>
      <c r="P20" s="12"/>
      <c r="Q20" s="12"/>
      <c r="R20" s="9"/>
    </row>
    <row r="21" spans="1:18" ht="17.45" customHeight="1" x14ac:dyDescent="0.15">
      <c r="A21" s="7"/>
      <c r="B21" s="8"/>
      <c r="C21" s="8"/>
      <c r="D21" s="15" t="str">
        <f>"Ａ：信用の収縮の発生における最近"&amp;DBCS(認定判定!D8)&amp;"か月間の売上高等"&amp;IF(認定判定!D8&gt;1,"平均","")</f>
        <v>Ａ：信用の収縮の発生における最近１か月間の売上高等</v>
      </c>
      <c r="E21" s="16"/>
      <c r="F21" s="16"/>
      <c r="G21" s="16"/>
      <c r="H21" s="16"/>
      <c r="I21" s="17"/>
      <c r="J21" s="17"/>
      <c r="K21" s="17"/>
      <c r="L21" s="17"/>
      <c r="M21" s="17"/>
      <c r="N21" s="17"/>
      <c r="O21" s="347">
        <f>認定判定!C33</f>
        <v>0</v>
      </c>
      <c r="P21" s="347"/>
      <c r="Q21" s="18" t="str">
        <f>認定判定!D9</f>
        <v>円</v>
      </c>
      <c r="R21" s="9"/>
    </row>
    <row r="22" spans="1:18" ht="17.45" customHeight="1" x14ac:dyDescent="0.15">
      <c r="A22" s="7"/>
      <c r="B22" s="8"/>
      <c r="C22" s="8"/>
      <c r="D22" s="15" t="s">
        <v>57</v>
      </c>
      <c r="E22" s="16"/>
      <c r="F22" s="16"/>
      <c r="G22" s="16"/>
      <c r="H22" s="16"/>
      <c r="I22" s="17"/>
      <c r="J22" s="17"/>
      <c r="K22" s="17"/>
      <c r="L22" s="17"/>
      <c r="M22" s="17"/>
      <c r="N22" s="17"/>
      <c r="O22" s="347">
        <f>認定判定!C39</f>
        <v>0</v>
      </c>
      <c r="P22" s="347"/>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
        <v>31</v>
      </c>
      <c r="D24" s="8"/>
      <c r="E24" s="8"/>
      <c r="F24" s="8"/>
      <c r="G24" s="8"/>
      <c r="H24" s="8"/>
      <c r="I24" s="12"/>
      <c r="J24" s="12"/>
      <c r="K24" s="12"/>
      <c r="L24" s="12"/>
      <c r="M24" s="12"/>
      <c r="N24" s="12"/>
      <c r="O24" s="12"/>
      <c r="P24" s="12"/>
      <c r="Q24" s="12"/>
      <c r="R24" s="9"/>
    </row>
    <row r="25" spans="1:18" ht="17.45" customHeight="1" x14ac:dyDescent="0.15">
      <c r="A25" s="7"/>
      <c r="B25" s="8"/>
      <c r="C25" s="8"/>
      <c r="D25" s="339" t="s">
        <v>58</v>
      </c>
      <c r="E25" s="339"/>
      <c r="F25" s="339"/>
      <c r="G25" s="339"/>
      <c r="H25" s="339"/>
      <c r="I25" s="349" t="s">
        <v>27</v>
      </c>
      <c r="J25" s="349"/>
      <c r="K25" s="12"/>
      <c r="L25" s="13" t="s">
        <v>28</v>
      </c>
      <c r="M25" s="13"/>
      <c r="N25" s="350">
        <f>認定判定!C48</f>
        <v>0</v>
      </c>
      <c r="O25" s="350"/>
      <c r="P25" s="350"/>
      <c r="Q25" s="350"/>
      <c r="R25" s="9"/>
    </row>
    <row r="26" spans="1:18" ht="17.45" customHeight="1" x14ac:dyDescent="0.15">
      <c r="A26" s="7"/>
      <c r="B26" s="8"/>
      <c r="C26" s="8"/>
      <c r="D26" s="342" t="s">
        <v>59</v>
      </c>
      <c r="E26" s="342"/>
      <c r="F26" s="342"/>
      <c r="G26" s="342"/>
      <c r="H26" s="342"/>
      <c r="I26" s="349"/>
      <c r="J26" s="349"/>
      <c r="K26" s="12"/>
      <c r="L26" s="12"/>
      <c r="M26" s="12"/>
      <c r="N26" s="19"/>
      <c r="O26" s="19"/>
      <c r="P26" s="19"/>
      <c r="Q26" s="12"/>
      <c r="R26" s="9"/>
    </row>
    <row r="27" spans="1:18" ht="17.45" customHeight="1" x14ac:dyDescent="0.15">
      <c r="A27" s="7"/>
      <c r="B27" s="8"/>
      <c r="C27" s="8"/>
      <c r="D27" s="15" t="s">
        <v>35</v>
      </c>
      <c r="E27" s="16"/>
      <c r="F27" s="16"/>
      <c r="G27" s="16"/>
      <c r="H27" s="16"/>
      <c r="I27" s="17"/>
      <c r="J27" s="17"/>
      <c r="K27" s="17"/>
      <c r="L27" s="17"/>
      <c r="M27" s="20"/>
      <c r="N27" s="20"/>
      <c r="O27" s="347">
        <f>認定判定!C34+認定判定!C35</f>
        <v>0</v>
      </c>
      <c r="P27" s="347"/>
      <c r="Q27" s="18" t="str">
        <f>認定判定!D9</f>
        <v>円</v>
      </c>
      <c r="R27" s="9"/>
    </row>
    <row r="28" spans="1:18" ht="17.45" customHeight="1" x14ac:dyDescent="0.15">
      <c r="A28" s="7"/>
      <c r="B28" s="8"/>
      <c r="C28" s="8"/>
      <c r="D28" s="15"/>
      <c r="E28" s="16"/>
      <c r="F28" s="16"/>
      <c r="G28" s="16"/>
      <c r="H28" s="16"/>
      <c r="I28" s="17"/>
      <c r="J28" s="17"/>
      <c r="K28" s="17"/>
      <c r="L28" s="17"/>
      <c r="M28" s="20"/>
      <c r="N28" s="20"/>
      <c r="O28" s="384"/>
      <c r="P28" s="384"/>
      <c r="Q28" s="36"/>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c r="C30" s="8"/>
      <c r="D30" s="8"/>
      <c r="E30" s="8"/>
      <c r="F30" s="8"/>
      <c r="G30" s="8"/>
      <c r="H30" s="8"/>
      <c r="I30" s="12"/>
      <c r="J30" s="12"/>
      <c r="K30" s="12"/>
      <c r="L30" s="12"/>
      <c r="O30" s="21"/>
      <c r="P30" s="21"/>
      <c r="Q30" s="12"/>
      <c r="R30" s="9"/>
    </row>
    <row r="31" spans="1:18" ht="17.45" customHeight="1" x14ac:dyDescent="0.15">
      <c r="A31" s="7"/>
      <c r="B31" s="8"/>
      <c r="C31" s="8"/>
      <c r="D31" s="8"/>
      <c r="E31" s="8"/>
      <c r="F31" s="8"/>
      <c r="G31" s="8"/>
      <c r="H31" s="8"/>
      <c r="I31" s="8"/>
      <c r="J31" s="8"/>
      <c r="K31" s="8"/>
      <c r="L31" s="8"/>
      <c r="M31" s="8"/>
      <c r="N31" s="8"/>
      <c r="O31" s="8"/>
      <c r="P31" s="8"/>
      <c r="Q31" s="8"/>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38</v>
      </c>
    </row>
    <row r="34" spans="2:17" ht="17.45" customHeight="1" x14ac:dyDescent="0.15">
      <c r="B34" s="379" t="s">
        <v>39</v>
      </c>
      <c r="C34" s="382" t="s">
        <v>55</v>
      </c>
      <c r="D34" s="382"/>
      <c r="E34" s="382"/>
      <c r="F34" s="382"/>
      <c r="G34" s="382"/>
      <c r="H34" s="382"/>
      <c r="I34" s="382"/>
      <c r="J34" s="382"/>
      <c r="K34" s="382"/>
      <c r="L34" s="382"/>
      <c r="M34" s="382"/>
      <c r="N34" s="382"/>
      <c r="O34" s="382"/>
      <c r="P34" s="382"/>
      <c r="Q34" s="382"/>
    </row>
    <row r="35" spans="2:17" ht="17.45" customHeight="1" x14ac:dyDescent="0.15">
      <c r="B35" s="379"/>
      <c r="C35" s="382"/>
      <c r="D35" s="382"/>
      <c r="E35" s="382"/>
      <c r="F35" s="382"/>
      <c r="G35" s="382"/>
      <c r="H35" s="382"/>
      <c r="I35" s="382"/>
      <c r="J35" s="382"/>
      <c r="K35" s="382"/>
      <c r="L35" s="382"/>
      <c r="M35" s="382"/>
      <c r="N35" s="382"/>
      <c r="O35" s="382"/>
      <c r="P35" s="382"/>
      <c r="Q35" s="382"/>
    </row>
    <row r="36" spans="2:17" ht="17.45" customHeight="1" x14ac:dyDescent="0.15">
      <c r="B36" s="20" t="s">
        <v>41</v>
      </c>
      <c r="C36" s="20" t="s">
        <v>40</v>
      </c>
      <c r="D36" s="20"/>
      <c r="E36" s="20"/>
      <c r="F36" s="20"/>
      <c r="G36" s="20"/>
      <c r="H36" s="20"/>
      <c r="I36" s="20"/>
      <c r="J36" s="20"/>
      <c r="K36" s="20"/>
      <c r="L36" s="20"/>
      <c r="M36" s="20"/>
      <c r="N36" s="20"/>
      <c r="O36" s="20"/>
      <c r="P36" s="20"/>
      <c r="Q36" s="20"/>
    </row>
    <row r="37" spans="2:17" ht="17.45" customHeight="1" x14ac:dyDescent="0.15">
      <c r="B37" s="3" t="s">
        <v>56</v>
      </c>
      <c r="C37" s="346" t="s">
        <v>102</v>
      </c>
      <c r="D37" s="346"/>
      <c r="E37" s="346"/>
      <c r="F37" s="346"/>
      <c r="G37" s="346"/>
      <c r="H37" s="346"/>
      <c r="I37" s="346"/>
      <c r="J37" s="346"/>
      <c r="K37" s="346"/>
      <c r="L37" s="346"/>
      <c r="M37" s="346"/>
      <c r="N37" s="346"/>
      <c r="O37" s="346"/>
      <c r="P37" s="346"/>
      <c r="Q37" s="346"/>
    </row>
    <row r="38" spans="2:17" ht="17.45" customHeight="1" x14ac:dyDescent="0.15">
      <c r="B38" s="48"/>
      <c r="C38" s="346"/>
      <c r="D38" s="346"/>
      <c r="E38" s="346"/>
      <c r="F38" s="346"/>
      <c r="G38" s="346"/>
      <c r="H38" s="346"/>
      <c r="I38" s="346"/>
      <c r="J38" s="346"/>
      <c r="K38" s="346"/>
      <c r="L38" s="346"/>
      <c r="M38" s="346"/>
      <c r="N38" s="346"/>
      <c r="O38" s="346"/>
      <c r="P38" s="346"/>
      <c r="Q38" s="346"/>
    </row>
    <row r="39" spans="2:17" ht="17.45" customHeight="1" x14ac:dyDescent="0.15">
      <c r="C39" s="3" t="str">
        <f>VLOOKUP(認定判定!C5,市町村!A:C,3,FALSE)&amp;""</f>
        <v>番号</v>
      </c>
    </row>
    <row r="40" spans="2:17" ht="17.45" customHeight="1" x14ac:dyDescent="0.15">
      <c r="C40" s="3" t="s">
        <v>43</v>
      </c>
    </row>
    <row r="41" spans="2:17" ht="17.45" customHeight="1" x14ac:dyDescent="0.15">
      <c r="C41" s="3" t="s">
        <v>44</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45</v>
      </c>
    </row>
    <row r="45" spans="2:17" ht="17.45" customHeight="1" x14ac:dyDescent="0.15"/>
    <row r="46" spans="2:17" ht="17.45" customHeight="1" x14ac:dyDescent="0.15"/>
    <row r="47" spans="2:17" ht="17.45" customHeight="1" x14ac:dyDescent="0.15"/>
  </sheetData>
  <sheetProtection password="EFF8" sheet="1" objects="1" scenarios="1"/>
  <mergeCells count="27">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1:P21"/>
    <mergeCell ref="O22:P22"/>
    <mergeCell ref="D25:H25"/>
    <mergeCell ref="I25:J26"/>
    <mergeCell ref="N25:Q25"/>
    <mergeCell ref="D26:H26"/>
    <mergeCell ref="O27:P27"/>
    <mergeCell ref="O28:P28"/>
    <mergeCell ref="B34:B35"/>
    <mergeCell ref="C34:Q35"/>
    <mergeCell ref="C37:Q38"/>
  </mergeCells>
  <phoneticPr fontId="2"/>
  <conditionalFormatting sqref="B5:H8">
    <cfRule type="cellIs" dxfId="1"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x14ac:dyDescent="0.15"/>
  <cols>
    <col min="1" max="18" width="4.875" style="3" customWidth="1"/>
    <col min="19" max="16384" width="9" style="4"/>
  </cols>
  <sheetData>
    <row r="1" spans="1:18" ht="17.45" customHeight="1" x14ac:dyDescent="0.15">
      <c r="A1" s="3" t="s">
        <v>256</v>
      </c>
    </row>
    <row r="2" spans="1:18" ht="17.25" x14ac:dyDescent="0.2">
      <c r="A2" s="5"/>
      <c r="B2" s="329" t="s">
        <v>97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408" t="str">
        <f>IF(認定判定!J2&gt;0,認定判定!J2,"令和　　　年　　　月　　　日")</f>
        <v>令和　　　年　　　月　　　日</v>
      </c>
      <c r="M3" s="408"/>
      <c r="N3" s="408"/>
      <c r="O3" s="408"/>
      <c r="P3" s="408"/>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IF(認定判定!H22="","使用できません","")</f>
        <v>使用できません</v>
      </c>
      <c r="C5" s="332"/>
      <c r="D5" s="332"/>
      <c r="E5" s="332"/>
      <c r="F5" s="332"/>
      <c r="G5" s="332"/>
      <c r="H5" s="332"/>
      <c r="I5" s="8" t="s">
        <v>19</v>
      </c>
      <c r="J5" s="8"/>
      <c r="K5" s="334"/>
      <c r="L5" s="334"/>
      <c r="M5" s="334"/>
      <c r="N5" s="334"/>
      <c r="O5" s="334"/>
      <c r="P5" s="334"/>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62"/>
      <c r="C8" s="62"/>
      <c r="D8" s="62"/>
      <c r="E8" s="62"/>
      <c r="F8" s="62"/>
      <c r="G8" s="62"/>
      <c r="H8" s="62"/>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258</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465" t="str">
        <f>IF(認定判定!J3&gt;0,認定判定!J3,"　　　　　　　　年　　　月　　　日")</f>
        <v>　　　　　　　　年　　　月　　　日</v>
      </c>
      <c r="M16" s="465"/>
      <c r="N16" s="465"/>
      <c r="O16" s="465"/>
      <c r="P16" s="465"/>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343" t="str">
        <f>"（イ）最近"&amp;DBCS(認定判定!D8)&amp;"か月間の売上高等"</f>
        <v>（イ）最近１か月間の売上高等</v>
      </c>
      <c r="D18" s="343"/>
      <c r="E18" s="343"/>
      <c r="F18" s="343"/>
      <c r="G18" s="343"/>
      <c r="H18" s="343"/>
      <c r="I18" s="343"/>
      <c r="J18" s="343"/>
      <c r="K18" s="12"/>
      <c r="L18" s="12"/>
      <c r="M18" s="12"/>
      <c r="N18" s="12"/>
      <c r="O18" s="12"/>
      <c r="P18" s="12"/>
      <c r="Q18" s="12"/>
      <c r="R18" s="9"/>
    </row>
    <row r="19" spans="1:18" ht="17.45" customHeight="1" x14ac:dyDescent="0.15">
      <c r="A19" s="7"/>
      <c r="B19" s="8"/>
      <c r="C19" s="8"/>
      <c r="D19" s="339" t="str">
        <f>IF(認定判定!D8&gt;1,"Ｃ－Ａ’","Ｃ－Ａ")</f>
        <v>Ｃ－Ａ</v>
      </c>
      <c r="E19" s="339"/>
      <c r="F19" s="340" t="s">
        <v>27</v>
      </c>
      <c r="G19" s="340"/>
      <c r="H19" s="8"/>
      <c r="I19" s="12"/>
      <c r="L19" s="13" t="s">
        <v>28</v>
      </c>
      <c r="M19" s="14"/>
      <c r="N19" s="341">
        <f>認定判定!C44</f>
        <v>0</v>
      </c>
      <c r="O19" s="341"/>
      <c r="P19" s="341"/>
      <c r="Q19" s="341"/>
      <c r="R19" s="9"/>
    </row>
    <row r="20" spans="1:18" ht="17.45" customHeight="1" x14ac:dyDescent="0.15">
      <c r="A20" s="7"/>
      <c r="B20" s="8"/>
      <c r="C20" s="8"/>
      <c r="D20" s="342" t="s">
        <v>49</v>
      </c>
      <c r="E20" s="342"/>
      <c r="F20" s="340"/>
      <c r="G20" s="340"/>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"Ａ：災害等の発生における最近"&amp;DBCS(認定判定!D8)&amp;"か月間の売上高等"&amp;IF(認定判定!D8&gt;1,"平均","")</f>
        <v>Ａ：災害等の発生における最近１か月間の売上高等</v>
      </c>
      <c r="E21" s="16"/>
      <c r="F21" s="16"/>
      <c r="G21" s="16"/>
      <c r="H21" s="16"/>
      <c r="I21" s="17"/>
      <c r="J21" s="17"/>
      <c r="K21" s="17"/>
      <c r="L21" s="17"/>
      <c r="M21" s="17"/>
      <c r="N21" s="17"/>
      <c r="O21" s="347">
        <f>認定判定!C33</f>
        <v>0</v>
      </c>
      <c r="P21" s="347"/>
      <c r="Q21" s="18" t="str">
        <f>認定判定!D9</f>
        <v>円</v>
      </c>
      <c r="R21" s="9"/>
    </row>
    <row r="22" spans="1:18" ht="17.45" customHeight="1" x14ac:dyDescent="0.15">
      <c r="A22" s="7"/>
      <c r="B22" s="8"/>
      <c r="C22" s="8"/>
      <c r="D22" s="15" t="s">
        <v>61</v>
      </c>
      <c r="E22" s="16"/>
      <c r="F22" s="16"/>
      <c r="G22" s="16"/>
      <c r="H22" s="16"/>
      <c r="I22" s="17"/>
      <c r="J22" s="17"/>
      <c r="K22" s="17"/>
      <c r="L22" s="17"/>
      <c r="M22" s="17"/>
      <c r="N22" s="17"/>
      <c r="O22" s="347">
        <f>SUM(認定判定!C37:'認定判定'!C39)</f>
        <v>0</v>
      </c>
      <c r="P22" s="347"/>
      <c r="Q22" s="18" t="str">
        <f>認定判定!D9</f>
        <v>円</v>
      </c>
      <c r="R22" s="9"/>
    </row>
    <row r="23" spans="1:18" ht="17.45" customHeight="1" x14ac:dyDescent="0.15">
      <c r="A23" s="7"/>
      <c r="B23" s="8"/>
      <c r="C23" s="8"/>
      <c r="D23" s="15" t="s">
        <v>62</v>
      </c>
      <c r="E23" s="16"/>
      <c r="F23" s="16"/>
      <c r="G23" s="16"/>
      <c r="H23" s="16"/>
      <c r="I23" s="17"/>
      <c r="J23" s="17"/>
      <c r="K23" s="17"/>
      <c r="L23" s="17"/>
      <c r="M23" s="17"/>
      <c r="N23" s="17"/>
      <c r="O23" s="347">
        <f>ROUNDDOWN((SUM(認定判定!C37:'認定判定'!C39)/3),0)</f>
        <v>0</v>
      </c>
      <c r="P23" s="347"/>
      <c r="Q23" s="18" t="str">
        <f>認定判定!D9</f>
        <v>円</v>
      </c>
      <c r="R23" s="9"/>
    </row>
    <row r="24" spans="1:18" ht="17.45" customHeight="1" x14ac:dyDescent="0.15">
      <c r="A24" s="7"/>
      <c r="B24" s="8"/>
      <c r="C24" s="8"/>
      <c r="D24" s="15"/>
      <c r="E24" s="339" t="s">
        <v>63</v>
      </c>
      <c r="F24" s="339"/>
      <c r="G24" s="16"/>
      <c r="H24" s="16"/>
      <c r="I24" s="17"/>
      <c r="J24" s="17"/>
      <c r="K24" s="17"/>
      <c r="L24" s="17"/>
      <c r="M24" s="17"/>
      <c r="N24" s="17"/>
      <c r="O24" s="44"/>
      <c r="P24" s="44"/>
      <c r="Q24" s="17"/>
      <c r="R24" s="9"/>
    </row>
    <row r="25" spans="1:18" ht="17.45" customHeight="1" x14ac:dyDescent="0.15">
      <c r="A25" s="7"/>
      <c r="B25" s="8"/>
      <c r="C25" s="8"/>
      <c r="D25" s="15"/>
      <c r="E25" s="380" t="s">
        <v>53</v>
      </c>
      <c r="F25" s="381"/>
      <c r="G25" s="16"/>
      <c r="H25" s="16"/>
      <c r="I25" s="17"/>
      <c r="J25" s="17"/>
      <c r="K25" s="17"/>
      <c r="L25" s="17"/>
      <c r="M25" s="17"/>
      <c r="N25" s="17"/>
      <c r="O25" s="44"/>
      <c r="P25" s="44"/>
      <c r="Q25" s="17"/>
      <c r="R25" s="9"/>
    </row>
    <row r="26" spans="1:18" ht="17.45" customHeight="1" x14ac:dyDescent="0.15">
      <c r="A26" s="7"/>
      <c r="B26" s="8"/>
      <c r="C26" s="8"/>
      <c r="D26" s="15"/>
      <c r="E26" s="228"/>
      <c r="F26" s="224"/>
      <c r="G26" s="16"/>
      <c r="H26" s="16"/>
      <c r="I26" s="227"/>
      <c r="J26" s="227"/>
      <c r="K26" s="227"/>
      <c r="L26" s="227"/>
      <c r="M26" s="227"/>
      <c r="N26" s="227"/>
      <c r="O26" s="44"/>
      <c r="P26" s="44"/>
      <c r="Q26" s="227"/>
      <c r="R26" s="9"/>
    </row>
    <row r="27" spans="1:18" ht="17.45" customHeight="1" x14ac:dyDescent="0.15">
      <c r="A27" s="7"/>
      <c r="B27" s="8"/>
      <c r="C27" s="8" t="s">
        <v>31</v>
      </c>
      <c r="D27" s="8"/>
      <c r="E27" s="8"/>
      <c r="F27" s="8"/>
      <c r="G27" s="8"/>
      <c r="H27" s="8"/>
      <c r="I27" s="12"/>
      <c r="J27" s="12"/>
      <c r="K27" s="12"/>
      <c r="L27" s="12"/>
      <c r="M27" s="12"/>
      <c r="N27" s="12"/>
      <c r="O27" s="12"/>
      <c r="P27" s="12"/>
      <c r="Q27" s="12"/>
      <c r="R27" s="9"/>
    </row>
    <row r="28" spans="1:18" ht="17.45" customHeight="1" x14ac:dyDescent="0.15">
      <c r="A28" s="7"/>
      <c r="B28" s="8"/>
      <c r="C28" s="8"/>
      <c r="D28" s="339" t="s">
        <v>64</v>
      </c>
      <c r="E28" s="339"/>
      <c r="F28" s="339"/>
      <c r="G28" s="339"/>
      <c r="H28" s="339"/>
      <c r="I28" s="349" t="s">
        <v>27</v>
      </c>
      <c r="J28" s="349"/>
      <c r="K28" s="12"/>
      <c r="L28" s="13" t="s">
        <v>28</v>
      </c>
      <c r="M28" s="13"/>
      <c r="N28" s="350">
        <f>認定判定!C47</f>
        <v>0</v>
      </c>
      <c r="O28" s="350"/>
      <c r="P28" s="350"/>
      <c r="Q28" s="350"/>
      <c r="R28" s="9"/>
    </row>
    <row r="29" spans="1:18" ht="17.45" customHeight="1" x14ac:dyDescent="0.15">
      <c r="A29" s="7"/>
      <c r="B29" s="8"/>
      <c r="C29" s="8"/>
      <c r="D29" s="342" t="s">
        <v>29</v>
      </c>
      <c r="E29" s="342"/>
      <c r="F29" s="342"/>
      <c r="G29" s="342"/>
      <c r="H29" s="342"/>
      <c r="I29" s="349"/>
      <c r="J29" s="349"/>
      <c r="K29" s="12"/>
      <c r="L29" s="12"/>
      <c r="M29" s="12"/>
      <c r="N29" s="19"/>
      <c r="O29" s="19"/>
      <c r="P29" s="19"/>
      <c r="Q29" s="12"/>
      <c r="R29" s="9"/>
    </row>
    <row r="30" spans="1:18" ht="17.45" customHeight="1" x14ac:dyDescent="0.15">
      <c r="A30" s="7"/>
      <c r="B30" s="8"/>
      <c r="C30" s="8"/>
      <c r="D30" s="15" t="s">
        <v>262</v>
      </c>
      <c r="E30" s="16"/>
      <c r="F30" s="16"/>
      <c r="G30" s="16"/>
      <c r="H30" s="16"/>
      <c r="I30" s="17"/>
      <c r="J30" s="17"/>
      <c r="K30" s="17"/>
      <c r="L30" s="17"/>
      <c r="M30" s="20"/>
      <c r="N30" s="20"/>
      <c r="O30" s="347">
        <f>認定判定!C34+認定判定!C35</f>
        <v>0</v>
      </c>
      <c r="P30" s="347"/>
      <c r="Q30" s="18" t="str">
        <f>認定判定!D9</f>
        <v>円</v>
      </c>
      <c r="R30" s="9"/>
    </row>
    <row r="31" spans="1:18" ht="17.45" customHeight="1" x14ac:dyDescent="0.15">
      <c r="A31" s="7"/>
      <c r="B31" s="8"/>
      <c r="C31" s="8"/>
      <c r="D31" s="15"/>
      <c r="E31" s="16"/>
      <c r="F31" s="16"/>
      <c r="G31" s="16"/>
      <c r="H31" s="16"/>
      <c r="I31" s="17"/>
      <c r="J31" s="17"/>
      <c r="K31" s="17"/>
      <c r="L31" s="17"/>
      <c r="M31" s="20"/>
      <c r="N31" s="20"/>
      <c r="O31" s="384"/>
      <c r="P31" s="384"/>
      <c r="Q31" s="36"/>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38</v>
      </c>
    </row>
    <row r="34" spans="2:17" ht="17.45" customHeight="1" x14ac:dyDescent="0.15">
      <c r="B34" s="379" t="s">
        <v>39</v>
      </c>
      <c r="C34" s="382" t="s">
        <v>55</v>
      </c>
      <c r="D34" s="382"/>
      <c r="E34" s="382"/>
      <c r="F34" s="382"/>
      <c r="G34" s="382"/>
      <c r="H34" s="382"/>
      <c r="I34" s="382"/>
      <c r="J34" s="382"/>
      <c r="K34" s="382"/>
      <c r="L34" s="382"/>
      <c r="M34" s="382"/>
      <c r="N34" s="382"/>
      <c r="O34" s="382"/>
      <c r="P34" s="382"/>
      <c r="Q34" s="382"/>
    </row>
    <row r="35" spans="2:17" ht="17.45" customHeight="1" x14ac:dyDescent="0.15">
      <c r="B35" s="379"/>
      <c r="C35" s="382"/>
      <c r="D35" s="382"/>
      <c r="E35" s="382"/>
      <c r="F35" s="382"/>
      <c r="G35" s="382"/>
      <c r="H35" s="382"/>
      <c r="I35" s="382"/>
      <c r="J35" s="382"/>
      <c r="K35" s="382"/>
      <c r="L35" s="382"/>
      <c r="M35" s="382"/>
      <c r="N35" s="382"/>
      <c r="O35" s="382"/>
      <c r="P35" s="382"/>
      <c r="Q35" s="382"/>
    </row>
    <row r="36" spans="2:17" ht="17.45" customHeight="1" x14ac:dyDescent="0.15">
      <c r="B36" s="20" t="s">
        <v>41</v>
      </c>
      <c r="C36" s="20" t="s">
        <v>40</v>
      </c>
      <c r="D36" s="20"/>
      <c r="E36" s="20"/>
      <c r="F36" s="20"/>
      <c r="G36" s="20"/>
      <c r="H36" s="20"/>
      <c r="I36" s="20"/>
      <c r="J36" s="20"/>
      <c r="K36" s="20"/>
      <c r="L36" s="20"/>
      <c r="M36" s="20"/>
      <c r="N36" s="20"/>
      <c r="O36" s="20"/>
      <c r="P36" s="20"/>
      <c r="Q36" s="20"/>
    </row>
    <row r="37" spans="2:17" ht="17.45" customHeight="1" x14ac:dyDescent="0.15">
      <c r="B37" s="3" t="s">
        <v>56</v>
      </c>
      <c r="C37" s="346" t="s">
        <v>102</v>
      </c>
      <c r="D37" s="346"/>
      <c r="E37" s="346"/>
      <c r="F37" s="346"/>
      <c r="G37" s="346"/>
      <c r="H37" s="346"/>
      <c r="I37" s="346"/>
      <c r="J37" s="346"/>
      <c r="K37" s="346"/>
      <c r="L37" s="346"/>
      <c r="M37" s="346"/>
      <c r="N37" s="346"/>
      <c r="O37" s="346"/>
      <c r="P37" s="346"/>
      <c r="Q37" s="346"/>
    </row>
    <row r="38" spans="2:17" ht="17.45" customHeight="1" x14ac:dyDescent="0.15">
      <c r="B38" s="63"/>
      <c r="C38" s="346"/>
      <c r="D38" s="346"/>
      <c r="E38" s="346"/>
      <c r="F38" s="346"/>
      <c r="G38" s="346"/>
      <c r="H38" s="346"/>
      <c r="I38" s="346"/>
      <c r="J38" s="346"/>
      <c r="K38" s="346"/>
      <c r="L38" s="346"/>
      <c r="M38" s="346"/>
      <c r="N38" s="346"/>
      <c r="O38" s="346"/>
      <c r="P38" s="346"/>
      <c r="Q38" s="346"/>
    </row>
    <row r="39" spans="2:17" ht="17.45" customHeight="1" x14ac:dyDescent="0.15">
      <c r="C39" s="3" t="str">
        <f>VLOOKUP(認定判定!C5,市町村!A:C,3,FALSE)&amp;""</f>
        <v>番号</v>
      </c>
    </row>
    <row r="40" spans="2:17" ht="17.45" customHeight="1" x14ac:dyDescent="0.15">
      <c r="C40" s="3" t="s">
        <v>43</v>
      </c>
    </row>
    <row r="41" spans="2:17" ht="17.45" customHeight="1" x14ac:dyDescent="0.15">
      <c r="C41" s="3" t="s">
        <v>44</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45</v>
      </c>
    </row>
    <row r="45" spans="2:17" ht="17.45" customHeight="1" x14ac:dyDescent="0.15"/>
    <row r="46" spans="2:17" ht="17.45" customHeight="1" x14ac:dyDescent="0.15"/>
    <row r="47" spans="2:17" ht="17.45" customHeight="1" x14ac:dyDescent="0.15"/>
  </sheetData>
  <sheetProtection password="EFF8" sheet="1" objects="1" scenarios="1"/>
  <mergeCells count="30">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 ref="C37:Q38"/>
    <mergeCell ref="E25:F25"/>
    <mergeCell ref="O30:P30"/>
    <mergeCell ref="O31:P31"/>
    <mergeCell ref="O21:P21"/>
    <mergeCell ref="O22:P22"/>
    <mergeCell ref="O23:P23"/>
    <mergeCell ref="E24:F24"/>
    <mergeCell ref="B34:B35"/>
    <mergeCell ref="C34:Q35"/>
    <mergeCell ref="D28:H28"/>
    <mergeCell ref="I28:J29"/>
    <mergeCell ref="N28:Q28"/>
    <mergeCell ref="D29:H29"/>
  </mergeCells>
  <phoneticPr fontId="2"/>
  <conditionalFormatting sqref="B5:H8">
    <cfRule type="cellIs" dxfId="0"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51"/>
  <sheetViews>
    <sheetView showGridLines="0" tabSelected="1" zoomScaleNormal="100" workbookViewId="0">
      <selection activeCell="C2" sqref="C2:G2"/>
    </sheetView>
  </sheetViews>
  <sheetFormatPr defaultRowHeight="13.5" x14ac:dyDescent="0.15"/>
  <cols>
    <col min="1" max="1" width="11.125" bestFit="1" customWidth="1"/>
    <col min="2" max="2" width="16.125" customWidth="1"/>
    <col min="3" max="3" width="15.75" customWidth="1"/>
    <col min="4" max="4" width="5.25" customWidth="1"/>
    <col min="5" max="5" width="4.625" bestFit="1" customWidth="1"/>
    <col min="6" max="6" width="7.25" customWidth="1"/>
    <col min="9" max="9" width="11" bestFit="1" customWidth="1"/>
    <col min="10" max="10" width="32.875" customWidth="1"/>
  </cols>
  <sheetData>
    <row r="1" spans="1:11" s="65" customFormat="1" ht="36" customHeight="1" x14ac:dyDescent="0.15">
      <c r="A1" s="296" t="s">
        <v>363</v>
      </c>
      <c r="B1" s="296"/>
      <c r="C1" s="296"/>
      <c r="D1" s="296"/>
      <c r="E1" s="296"/>
      <c r="F1" s="296"/>
      <c r="G1" s="296"/>
      <c r="H1" s="296"/>
      <c r="I1" s="296"/>
      <c r="J1" s="91" t="s">
        <v>622</v>
      </c>
    </row>
    <row r="2" spans="1:11" ht="24" customHeight="1" x14ac:dyDescent="0.15">
      <c r="A2" s="309" t="s">
        <v>46</v>
      </c>
      <c r="B2" s="310"/>
      <c r="C2" s="311"/>
      <c r="D2" s="312"/>
      <c r="E2" s="312"/>
      <c r="F2" s="312"/>
      <c r="G2" s="313"/>
      <c r="I2" s="101" t="s">
        <v>267</v>
      </c>
      <c r="J2" s="87"/>
    </row>
    <row r="3" spans="1:11" ht="24" customHeight="1" x14ac:dyDescent="0.15">
      <c r="A3" s="314" t="s">
        <v>260</v>
      </c>
      <c r="B3" s="315"/>
      <c r="C3" s="302"/>
      <c r="D3" s="303"/>
      <c r="E3" s="303"/>
      <c r="F3" s="303"/>
      <c r="G3" s="304"/>
      <c r="I3" s="102" t="s">
        <v>268</v>
      </c>
      <c r="J3" s="88"/>
    </row>
    <row r="4" spans="1:11" ht="24" customHeight="1" x14ac:dyDescent="0.15">
      <c r="A4" s="314" t="s">
        <v>105</v>
      </c>
      <c r="B4" s="315"/>
      <c r="C4" s="302"/>
      <c r="D4" s="303"/>
      <c r="E4" s="303"/>
      <c r="F4" s="303"/>
      <c r="G4" s="304"/>
      <c r="H4" t="str">
        <f>IF($C$3="",IF($C$4&gt;0,"個人",""),"法人")</f>
        <v/>
      </c>
      <c r="I4" s="94">
        <f>DATEDIF($J$3,$J$2,"M")</f>
        <v>0</v>
      </c>
      <c r="J4" s="91" t="str">
        <f>DATEDIF($J$3,$J$2,"Y") &amp; " 年 " &amp; DATEDIF($J$3,$J$2,"YM") &amp; " ヶ月"</f>
        <v>0 年 0 ヶ月</v>
      </c>
    </row>
    <row r="5" spans="1:11" ht="24" customHeight="1" x14ac:dyDescent="0.15">
      <c r="A5" s="283" t="s">
        <v>47</v>
      </c>
      <c r="B5" s="284"/>
      <c r="C5" s="305" t="s">
        <v>475</v>
      </c>
      <c r="D5" s="306"/>
      <c r="E5" s="306"/>
      <c r="F5" s="306"/>
      <c r="G5" s="307"/>
      <c r="I5" s="103" t="s">
        <v>259</v>
      </c>
      <c r="J5" s="86" t="s">
        <v>351</v>
      </c>
    </row>
    <row r="6" spans="1:11" ht="27" customHeight="1" x14ac:dyDescent="0.15">
      <c r="A6" s="308"/>
      <c r="B6" s="308"/>
      <c r="C6" s="239"/>
      <c r="D6" s="239"/>
      <c r="E6" s="239"/>
      <c r="F6" s="239"/>
      <c r="G6" s="239"/>
      <c r="H6" s="90"/>
      <c r="I6" s="84"/>
    </row>
    <row r="7" spans="1:11" ht="27" customHeight="1" thickBot="1" x14ac:dyDescent="0.2">
      <c r="A7" s="299"/>
      <c r="B7" s="299"/>
      <c r="C7" s="240"/>
      <c r="D7" s="229"/>
      <c r="E7" s="73">
        <f>IF($C$6&gt;"",VLOOKUP($C$6,Gyosyu!$B:$C,2,FALSE),0)</f>
        <v>0</v>
      </c>
      <c r="F7" s="73">
        <f>IF($E$7&gt;0,VLOOKUP($E$7,GyosyuKbn!$A:$B,2,FALSE),0)</f>
        <v>0</v>
      </c>
      <c r="G7" s="238"/>
      <c r="H7" s="89"/>
      <c r="I7" s="73"/>
    </row>
    <row r="8" spans="1:11" ht="25.5" customHeight="1" thickBot="1" x14ac:dyDescent="0.2">
      <c r="A8" s="297" t="s">
        <v>327</v>
      </c>
      <c r="B8" s="298"/>
      <c r="C8" s="211"/>
      <c r="D8" s="222">
        <v>1</v>
      </c>
      <c r="E8" s="276" t="s">
        <v>452</v>
      </c>
      <c r="F8" s="277"/>
      <c r="H8" t="s">
        <v>303</v>
      </c>
    </row>
    <row r="9" spans="1:11" x14ac:dyDescent="0.15">
      <c r="D9" s="206" t="s">
        <v>315</v>
      </c>
      <c r="E9" s="300"/>
      <c r="F9" s="301"/>
      <c r="G9" s="79" t="s">
        <v>253</v>
      </c>
      <c r="H9" s="78" t="s">
        <v>252</v>
      </c>
      <c r="I9" s="232" t="s">
        <v>250</v>
      </c>
    </row>
    <row r="10" spans="1:11" ht="18" customHeight="1" x14ac:dyDescent="0.15">
      <c r="A10" s="278" t="s">
        <v>453</v>
      </c>
      <c r="B10" s="207" t="str">
        <f>IF($C$8="","",IF($D$8&gt;=8,EOMONTH($C$8,-19),""))</f>
        <v/>
      </c>
      <c r="C10" s="212"/>
      <c r="D10" s="209" t="str">
        <f t="shared" ref="D10:D14" si="0">$D$9</f>
        <v>円</v>
      </c>
      <c r="F10" s="286" t="s">
        <v>9</v>
      </c>
      <c r="G10" s="75" t="s">
        <v>10</v>
      </c>
      <c r="H10" s="95" t="str">
        <f>IF(C41&gt;=20,IF(C46&gt;=20,"OK",""),"")</f>
        <v/>
      </c>
      <c r="I10" s="233">
        <f>IF(H10&lt;&gt;"",IF(C41&gt;C46,C46,C41),0)</f>
        <v>0</v>
      </c>
      <c r="J10" s="95" t="str">
        <f>IF($C$5="富山市",IF($H$10="OK","確認書",""),"")</f>
        <v/>
      </c>
    </row>
    <row r="11" spans="1:11" ht="18" customHeight="1" x14ac:dyDescent="0.15">
      <c r="A11" s="279"/>
      <c r="B11" s="67" t="str">
        <f>IF($C$8="","",IF($D$8&gt;=7,EOMONTH($C$8,-18),""))</f>
        <v/>
      </c>
      <c r="C11" s="213"/>
      <c r="D11" s="70" t="str">
        <f t="shared" si="0"/>
        <v>円</v>
      </c>
      <c r="F11" s="287"/>
      <c r="G11" s="76" t="s">
        <v>11</v>
      </c>
      <c r="H11" s="96" t="str">
        <f>IF(C42&gt;=20,IF(I4&gt;=3,IF(I4&lt;13,"OK","△"),""),"")</f>
        <v/>
      </c>
      <c r="I11" s="234">
        <f>IF(H11&lt;&gt;"",C42,0)</f>
        <v>0</v>
      </c>
    </row>
    <row r="12" spans="1:11" ht="18" customHeight="1" x14ac:dyDescent="0.15">
      <c r="A12" s="279"/>
      <c r="B12" s="67" t="str">
        <f>IF($C$8="","",IF($D$8&gt;=6,EOMONTH($C$8,-17),""))</f>
        <v/>
      </c>
      <c r="C12" s="213"/>
      <c r="D12" s="70" t="str">
        <f t="shared" si="0"/>
        <v>円</v>
      </c>
      <c r="F12" s="287"/>
      <c r="G12" s="76" t="s">
        <v>12</v>
      </c>
      <c r="H12" s="96" t="str">
        <f>IF(C43&gt;=20,IF(C48&gt;=20,IF(I4&gt;=3,IF(I4&lt;13,"OK","△"),""),""),"")</f>
        <v/>
      </c>
      <c r="I12" s="234">
        <f>IF(H12&lt;&gt;"",IF(C43&gt;C48,C48,C43),0)</f>
        <v>0</v>
      </c>
    </row>
    <row r="13" spans="1:11" ht="18" customHeight="1" x14ac:dyDescent="0.15">
      <c r="A13" s="279"/>
      <c r="B13" s="67" t="str">
        <f>IF($C$8="","",IF($D$8&gt;=5,EOMONTH($C$8,-16),""))</f>
        <v/>
      </c>
      <c r="C13" s="213"/>
      <c r="D13" s="70" t="str">
        <f t="shared" si="0"/>
        <v>円</v>
      </c>
      <c r="F13" s="285"/>
      <c r="G13" s="107" t="s">
        <v>13</v>
      </c>
      <c r="H13" s="108" t="str">
        <f>IF(C44&gt;=20,IF(C47&gt;=20,"OK",""),"")</f>
        <v/>
      </c>
      <c r="I13" s="235">
        <f>IF(H13&lt;&gt;"",IF(C44&gt;C47,C47,C44),0)</f>
        <v>0</v>
      </c>
    </row>
    <row r="14" spans="1:11" ht="18" customHeight="1" x14ac:dyDescent="0.15">
      <c r="A14" s="279"/>
      <c r="B14" s="67" t="str">
        <f>IF($C$8="","",IF($D$8&gt;=4,EOMONTH($C$8,-15),""))</f>
        <v/>
      </c>
      <c r="C14" s="213"/>
      <c r="D14" s="70" t="str">
        <f t="shared" si="0"/>
        <v>円</v>
      </c>
      <c r="F14" s="289" t="s">
        <v>14</v>
      </c>
      <c r="G14" s="109" t="s">
        <v>441</v>
      </c>
      <c r="H14" s="202" t="str">
        <f>IF(C45&gt;=5,"OK","")</f>
        <v/>
      </c>
      <c r="I14" s="233">
        <f>IF(H14&lt;&gt;"",C45,0)</f>
        <v>0</v>
      </c>
      <c r="J14" s="230" t="str">
        <f>IF($C$5="富山市",IF($H$14="OK","確認書",""),"")</f>
        <v/>
      </c>
      <c r="K14" s="165"/>
    </row>
    <row r="15" spans="1:11" ht="18" customHeight="1" x14ac:dyDescent="0.15">
      <c r="A15" s="279"/>
      <c r="B15" s="67" t="str">
        <f>IF($C$8="","",EOMONTH($C$8,-14))</f>
        <v/>
      </c>
      <c r="C15" s="213"/>
      <c r="D15" s="70" t="str">
        <f t="shared" ref="D15:D21" si="1">$D$9</f>
        <v>円</v>
      </c>
      <c r="F15" s="287"/>
      <c r="G15" s="76" t="s">
        <v>317</v>
      </c>
      <c r="H15" s="152" t="str">
        <f>IF(C41&gt;=5,IF(C46&gt;=5,"OK",""),"")</f>
        <v/>
      </c>
      <c r="I15" s="236">
        <f>IF(H15&lt;&gt;"",IF(C41&gt;C46,C46,C41),0)</f>
        <v>0</v>
      </c>
    </row>
    <row r="16" spans="1:11" ht="18" customHeight="1" x14ac:dyDescent="0.15">
      <c r="A16" s="279"/>
      <c r="B16" s="67" t="str">
        <f>IF($C$8="","",EOMONTH($C$8,-13))</f>
        <v/>
      </c>
      <c r="C16" s="213"/>
      <c r="D16" s="70" t="str">
        <f t="shared" si="1"/>
        <v>円</v>
      </c>
      <c r="F16" s="287"/>
      <c r="G16" s="76" t="s">
        <v>320</v>
      </c>
      <c r="H16" s="152" t="str">
        <f>IF(C42&gt;=5,IF(I4&gt;=3,IF(I4&lt;13,"OK","△"),""),"")</f>
        <v/>
      </c>
      <c r="I16" s="234">
        <f>IF(H16&lt;&gt;"",C42,0)</f>
        <v>0</v>
      </c>
    </row>
    <row r="17" spans="1:11" ht="18" customHeight="1" x14ac:dyDescent="0.15">
      <c r="A17" s="279"/>
      <c r="B17" s="67" t="str">
        <f>IF($C$8="","",EOMONTH($C$8,-12))</f>
        <v/>
      </c>
      <c r="C17" s="214"/>
      <c r="D17" s="70" t="str">
        <f t="shared" si="1"/>
        <v>円</v>
      </c>
      <c r="F17" s="287"/>
      <c r="G17" s="76" t="s">
        <v>323</v>
      </c>
      <c r="H17" s="152" t="str">
        <f>IF(C43&gt;=5,IF(C48&gt;=5,IF(I4&gt;=3,IF(I4&lt;13,"OK","△"),""),""),"")</f>
        <v/>
      </c>
      <c r="I17" s="234">
        <f>IF(H17&lt;&gt;"",IF(C43&gt;C48,C48,C43),0)</f>
        <v>0</v>
      </c>
    </row>
    <row r="18" spans="1:11" ht="18" customHeight="1" x14ac:dyDescent="0.15">
      <c r="A18" s="279"/>
      <c r="B18" s="67" t="s">
        <v>455</v>
      </c>
      <c r="C18" s="219">
        <f>IF(D8=8,SUM(C10:C17),IF(D8=7,SUM(C11:C17),IF(D8=6,SUM(C12:C17),IF(D8=5,SUM(C13:C17),IF(D8=4,SUM(C14:C17),IF(D8=3,SUM(C15:C17),IF(D8=2,SUM(C16:C17),C17)))))))</f>
        <v>0</v>
      </c>
      <c r="D18" s="70" t="str">
        <f t="shared" si="1"/>
        <v>円</v>
      </c>
      <c r="F18" s="288"/>
      <c r="G18" s="77" t="s">
        <v>326</v>
      </c>
      <c r="H18" s="153" t="str">
        <f>IF(C44&gt;=5,IF(C47&gt;=5,IF(I4&gt;=3,IF(I4&lt;13,"OK","△"),""),""),"")</f>
        <v/>
      </c>
      <c r="I18" s="237">
        <f>IF(H18&lt;&gt;"",IF(C44&gt;C47,C47,C44),0)</f>
        <v>0</v>
      </c>
      <c r="J18" s="165"/>
    </row>
    <row r="19" spans="1:11" ht="18" customHeight="1" x14ac:dyDescent="0.15">
      <c r="A19" s="279"/>
      <c r="B19" s="67" t="s">
        <v>454</v>
      </c>
      <c r="C19" s="219">
        <f>ROUNDDOWN(C18/D8,0)</f>
        <v>0</v>
      </c>
      <c r="D19" s="70" t="str">
        <f t="shared" si="1"/>
        <v>円</v>
      </c>
      <c r="F19" s="289" t="s">
        <v>15</v>
      </c>
      <c r="G19" s="109" t="s">
        <v>10</v>
      </c>
      <c r="H19" s="110" t="str">
        <f>IF(C41&gt;=15,IF(C46&gt;=15,"OK",""),"")</f>
        <v/>
      </c>
      <c r="I19" s="233">
        <f>IF(H19&lt;&gt;"",IF(C41&gt;C46,C46,C41),0)</f>
        <v>0</v>
      </c>
      <c r="J19" s="231" t="str">
        <f>IF($C$5="富山市",IF($H$19="OK","確認書",""),"")</f>
        <v/>
      </c>
    </row>
    <row r="20" spans="1:11" ht="18" customHeight="1" x14ac:dyDescent="0.15">
      <c r="A20" s="279"/>
      <c r="B20" s="67" t="str">
        <f>IF($C$8="","",EOMONTH($C$8,-11))</f>
        <v/>
      </c>
      <c r="C20" s="215"/>
      <c r="D20" s="70" t="str">
        <f t="shared" si="1"/>
        <v>円</v>
      </c>
      <c r="F20" s="287"/>
      <c r="G20" s="76" t="s">
        <v>11</v>
      </c>
      <c r="H20" s="96" t="str">
        <f>IF(C42&gt;=15,IF(I4&gt;=3,IF(I4&lt;13,"OK","△"),""),"")</f>
        <v/>
      </c>
      <c r="I20" s="234">
        <f>IF(H20&lt;&gt;"",C42,0)</f>
        <v>0</v>
      </c>
      <c r="J20" s="165"/>
    </row>
    <row r="21" spans="1:11" ht="18" customHeight="1" x14ac:dyDescent="0.15">
      <c r="A21" s="280"/>
      <c r="B21" s="68" t="str">
        <f>IF($C$8="","",EOMONTH($C$8,-10))</f>
        <v/>
      </c>
      <c r="C21" s="216"/>
      <c r="D21" s="71" t="str">
        <f t="shared" si="1"/>
        <v>円</v>
      </c>
      <c r="F21" s="287"/>
      <c r="G21" s="76" t="s">
        <v>12</v>
      </c>
      <c r="H21" s="96" t="str">
        <f>IF(C43&gt;=15,IF(C48&gt;=15,IF(I4&gt;=3,IF(I4&lt;13,"OK","△"),""),""),"")</f>
        <v/>
      </c>
      <c r="I21" s="234">
        <f>IF(H21&lt;&gt;"",IF(C43&gt;C48,C48,C43),0)</f>
        <v>0</v>
      </c>
    </row>
    <row r="22" spans="1:11" ht="18" customHeight="1" x14ac:dyDescent="0.15">
      <c r="F22" s="288"/>
      <c r="G22" s="77" t="s">
        <v>13</v>
      </c>
      <c r="H22" s="97" t="str">
        <f>IF(C44&gt;=15,IF(C47&gt;=15,IF(I4&gt;=3,IF(I4&lt;13,"OK","△"),""),""),"")</f>
        <v/>
      </c>
      <c r="I22" s="237">
        <f>IF(H22&lt;&gt;"",IF(C44&gt;C47,C47,C44),0)</f>
        <v>0</v>
      </c>
    </row>
    <row r="23" spans="1:11" ht="18" customHeight="1" x14ac:dyDescent="0.15">
      <c r="A23" s="65"/>
      <c r="B23" s="65"/>
      <c r="C23" s="65"/>
      <c r="D23" s="65"/>
      <c r="H23" s="93" t="s">
        <v>261</v>
      </c>
    </row>
    <row r="24" spans="1:11" ht="18" customHeight="1" x14ac:dyDescent="0.15">
      <c r="A24" s="273" t="s">
        <v>103</v>
      </c>
      <c r="B24" s="207" t="str">
        <f>IF($C$8="","",IF($D$8&gt;=8,EOMONTH($C$8,-7),""))</f>
        <v/>
      </c>
      <c r="C24" s="208"/>
      <c r="D24" s="209" t="str">
        <f t="shared" ref="D24:D28" si="2">$D$9</f>
        <v>円</v>
      </c>
      <c r="H24" s="92" t="s">
        <v>269</v>
      </c>
    </row>
    <row r="25" spans="1:11" ht="18" customHeight="1" x14ac:dyDescent="0.15">
      <c r="A25" s="274"/>
      <c r="B25" s="67" t="str">
        <f>IF($C$8="","",IF($D$8&gt;=7,EOMONTH($C$8,-6),""))</f>
        <v/>
      </c>
      <c r="C25" s="99"/>
      <c r="D25" s="70" t="str">
        <f t="shared" si="2"/>
        <v>円</v>
      </c>
    </row>
    <row r="26" spans="1:11" ht="18" customHeight="1" thickBot="1" x14ac:dyDescent="0.2">
      <c r="A26" s="274"/>
      <c r="B26" s="67" t="str">
        <f>IF($C$8="","",IF($D$8&gt;=6,EOMONTH($C$8,-5),""))</f>
        <v/>
      </c>
      <c r="C26" s="99"/>
      <c r="D26" s="70" t="str">
        <f t="shared" si="2"/>
        <v>円</v>
      </c>
      <c r="E26" s="2"/>
      <c r="F26" s="210" t="s">
        <v>421</v>
      </c>
      <c r="G26" s="293" t="s">
        <v>270</v>
      </c>
      <c r="H26" s="293"/>
      <c r="I26" s="293"/>
      <c r="J26" s="191" t="s">
        <v>422</v>
      </c>
      <c r="K26" s="189" t="s">
        <v>423</v>
      </c>
    </row>
    <row r="27" spans="1:11" ht="18" customHeight="1" thickTop="1" thickBot="1" x14ac:dyDescent="0.2">
      <c r="A27" s="274"/>
      <c r="B27" s="67" t="str">
        <f>IF($C$8="","",IF($D$8&gt;=5,EOMONTH($C$8,-4),""))</f>
        <v/>
      </c>
      <c r="C27" s="99"/>
      <c r="D27" s="70" t="str">
        <f t="shared" si="2"/>
        <v>円</v>
      </c>
      <c r="E27" s="2"/>
      <c r="F27" s="190"/>
      <c r="G27" s="294" t="str">
        <f>IF(ISBLANK(F27),"　　　　　　　　　　　　　　　　　　業",VLOOKUP(F27,'5号業種リスト'!$C:$E,2,FALSE))</f>
        <v>　　　　　　　　　　　　　　　　　　業</v>
      </c>
      <c r="H27" s="295"/>
      <c r="I27" s="295"/>
      <c r="J27" s="197"/>
      <c r="K27" s="194">
        <f t="shared" ref="K27:K32" si="3">IF($J$33&gt;0,J27/$J$33*100,0)</f>
        <v>0</v>
      </c>
    </row>
    <row r="28" spans="1:11" ht="18" customHeight="1" thickTop="1" x14ac:dyDescent="0.15">
      <c r="A28" s="274"/>
      <c r="B28" s="67" t="str">
        <f>IF($C$8="","",IF($D$8&gt;=4,EOMONTH($C$8,-3),""))</f>
        <v/>
      </c>
      <c r="C28" s="99"/>
      <c r="D28" s="70" t="str">
        <f t="shared" si="2"/>
        <v>円</v>
      </c>
      <c r="E28" s="2"/>
      <c r="F28" s="104"/>
      <c r="G28" s="292" t="str">
        <f>IF(ISBLANK(F28),"",VLOOKUP(F28,'5号業種リスト'!$C:$E,2,FALSE))</f>
        <v/>
      </c>
      <c r="H28" s="292"/>
      <c r="I28" s="292"/>
      <c r="J28" s="198"/>
      <c r="K28" s="193">
        <f t="shared" si="3"/>
        <v>0</v>
      </c>
    </row>
    <row r="29" spans="1:11" ht="18" customHeight="1" x14ac:dyDescent="0.15">
      <c r="A29" s="274"/>
      <c r="B29" s="67" t="str">
        <f>IF($C$8="","",EOMONTH($C$8,-2))</f>
        <v/>
      </c>
      <c r="C29" s="99"/>
      <c r="D29" s="70" t="str">
        <f t="shared" ref="D29:D35" si="4">$D$9</f>
        <v>円</v>
      </c>
      <c r="E29" s="2"/>
      <c r="F29" s="188"/>
      <c r="G29" s="292" t="str">
        <f>IF(ISBLANK(F29),"",VLOOKUP(F29,'5号業種リスト'!$C:$E,2,FALSE))</f>
        <v/>
      </c>
      <c r="H29" s="292"/>
      <c r="I29" s="292"/>
      <c r="J29" s="199"/>
      <c r="K29" s="192">
        <f t="shared" si="3"/>
        <v>0</v>
      </c>
    </row>
    <row r="30" spans="1:11" ht="18" customHeight="1" x14ac:dyDescent="0.15">
      <c r="A30" s="275"/>
      <c r="B30" s="67" t="str">
        <f>IF($C$8="","",EOMONTH($C$8,-1))</f>
        <v/>
      </c>
      <c r="C30" s="99"/>
      <c r="D30" s="70" t="str">
        <f t="shared" si="4"/>
        <v>円</v>
      </c>
      <c r="E30" s="2"/>
      <c r="F30" s="188"/>
      <c r="G30" s="292" t="str">
        <f>IF(ISBLANK(F30),"",VLOOKUP(F30,'5号業種リスト'!$C:$E,2,FALSE))</f>
        <v/>
      </c>
      <c r="H30" s="292"/>
      <c r="I30" s="292"/>
      <c r="J30" s="199"/>
      <c r="K30" s="192">
        <f t="shared" si="3"/>
        <v>0</v>
      </c>
    </row>
    <row r="31" spans="1:11" ht="18" customHeight="1" x14ac:dyDescent="0.15">
      <c r="A31" s="72" t="s">
        <v>0</v>
      </c>
      <c r="B31" s="67" t="str">
        <f>IF($C$8="","",$C$8)</f>
        <v/>
      </c>
      <c r="C31" s="100"/>
      <c r="D31" s="70" t="str">
        <f t="shared" si="4"/>
        <v>円</v>
      </c>
      <c r="E31" s="2"/>
      <c r="F31" s="196"/>
      <c r="G31" s="292" t="str">
        <f>IF(ISBLANK(F31),"",VLOOKUP(F31,'5号業種リスト'!$C:$E,2,FALSE))</f>
        <v/>
      </c>
      <c r="H31" s="292"/>
      <c r="I31" s="292"/>
      <c r="J31" s="200"/>
      <c r="K31" s="192">
        <f t="shared" si="3"/>
        <v>0</v>
      </c>
    </row>
    <row r="32" spans="1:11" ht="18" customHeight="1" x14ac:dyDescent="0.15">
      <c r="A32" s="285"/>
      <c r="B32" s="67" t="s">
        <v>455</v>
      </c>
      <c r="C32" s="220">
        <f>IF(D8=8,SUM(C24:C31),IF(D8=7,SUM(C25:C31),IF(D8=6,SUM(C26:C31),IF(D8=5,SUM(C27:C31),IF(D8=4,SUM(C28:C31),IF(D8=3,SUM(C29:C31),IF(D8=2,SUM(C30:C31),C31)))))))</f>
        <v>0</v>
      </c>
      <c r="D32" s="70" t="str">
        <f t="shared" si="4"/>
        <v>円</v>
      </c>
      <c r="E32" s="2"/>
      <c r="F32" s="196"/>
      <c r="G32" s="292" t="str">
        <f>IF(ISBLANK(F32),"",VLOOKUP(F32,'5号業種リスト'!$C:$E,2,FALSE))</f>
        <v/>
      </c>
      <c r="H32" s="292"/>
      <c r="I32" s="292"/>
      <c r="J32" s="200"/>
      <c r="K32" s="192">
        <f t="shared" si="3"/>
        <v>0</v>
      </c>
    </row>
    <row r="33" spans="1:11" ht="18" customHeight="1" x14ac:dyDescent="0.15">
      <c r="A33" s="275"/>
      <c r="B33" s="67" t="s">
        <v>454</v>
      </c>
      <c r="C33" s="220">
        <f>ROUNDDOWN(C32/D8,0)</f>
        <v>0</v>
      </c>
      <c r="D33" s="70" t="str">
        <f t="shared" si="4"/>
        <v>円</v>
      </c>
      <c r="E33" s="2"/>
      <c r="F33" s="290" t="s">
        <v>477</v>
      </c>
      <c r="G33" s="290"/>
      <c r="H33" s="290"/>
      <c r="I33" s="290"/>
      <c r="J33" s="195">
        <f>SUM(J27:J32)</f>
        <v>0</v>
      </c>
      <c r="K33" s="192">
        <f>SUM(K27:K32)</f>
        <v>0</v>
      </c>
    </row>
    <row r="34" spans="1:11" ht="18" customHeight="1" x14ac:dyDescent="0.15">
      <c r="A34" s="217" t="s">
        <v>104</v>
      </c>
      <c r="B34" s="67" t="str">
        <f>IF($C$8="","",EOMONTH($C$8,1))</f>
        <v/>
      </c>
      <c r="C34" s="83"/>
      <c r="D34" s="70" t="str">
        <f t="shared" si="4"/>
        <v>円</v>
      </c>
      <c r="E34" s="2"/>
      <c r="F34" s="291"/>
      <c r="G34" s="291"/>
      <c r="H34" s="291"/>
      <c r="I34" s="291"/>
    </row>
    <row r="35" spans="1:11" ht="18" customHeight="1" x14ac:dyDescent="0.15">
      <c r="A35" s="218"/>
      <c r="B35" s="68" t="str">
        <f>IF($C$8="","",EOMONTH($C$8,2))</f>
        <v/>
      </c>
      <c r="C35" s="98"/>
      <c r="D35" s="71" t="str">
        <f t="shared" si="4"/>
        <v>円</v>
      </c>
      <c r="F35" s="1"/>
      <c r="G35" s="1"/>
    </row>
    <row r="36" spans="1:11" ht="18" customHeight="1" x14ac:dyDescent="0.15">
      <c r="A36" s="74" t="s">
        <v>251</v>
      </c>
      <c r="F36" s="1"/>
      <c r="G36" s="1"/>
    </row>
    <row r="37" spans="1:11" ht="36" customHeight="1" x14ac:dyDescent="0.15">
      <c r="A37" s="286" t="s">
        <v>103</v>
      </c>
      <c r="B37" s="66">
        <v>43739</v>
      </c>
      <c r="C37" s="80"/>
      <c r="D37" s="69" t="str">
        <f>$D$9</f>
        <v>円</v>
      </c>
      <c r="F37" s="1"/>
      <c r="G37" s="1"/>
    </row>
    <row r="38" spans="1:11" ht="36" customHeight="1" x14ac:dyDescent="0.15">
      <c r="A38" s="287"/>
      <c r="B38" s="67">
        <v>43770</v>
      </c>
      <c r="C38" s="81"/>
      <c r="D38" s="70" t="str">
        <f>$D$9</f>
        <v>円</v>
      </c>
      <c r="F38" s="1"/>
      <c r="G38" s="1"/>
    </row>
    <row r="39" spans="1:11" ht="36" customHeight="1" x14ac:dyDescent="0.15">
      <c r="A39" s="288"/>
      <c r="B39" s="68">
        <v>43800</v>
      </c>
      <c r="C39" s="82"/>
      <c r="D39" s="71" t="str">
        <f>$D$9</f>
        <v>円</v>
      </c>
    </row>
    <row r="40" spans="1:11" ht="36" customHeight="1" x14ac:dyDescent="0.15"/>
    <row r="41" spans="1:11" ht="36" customHeight="1" x14ac:dyDescent="0.15">
      <c r="A41" s="281" t="s">
        <v>1</v>
      </c>
      <c r="B41" s="282"/>
      <c r="C41" s="60">
        <f>IF(ISBLANK(C17),0,IF(C18&gt;0,ROUNDDOWN(((C18-C32)/C18*100),1),0))</f>
        <v>0</v>
      </c>
    </row>
    <row r="42" spans="1:11" ht="36" customHeight="1" x14ac:dyDescent="0.15">
      <c r="A42" s="281" t="s">
        <v>2</v>
      </c>
      <c r="B42" s="282"/>
      <c r="C42" s="60">
        <f>IF(ISBLANK(C29),0,IF(SUM(C29:C31)&gt;0,ROUNDDOWN(((SUM(C29:C31)/3)-C33)/(SUM(C29:C31)/3)*100,1),0))</f>
        <v>0</v>
      </c>
    </row>
    <row r="43" spans="1:11" ht="36" customHeight="1" x14ac:dyDescent="0.15">
      <c r="A43" s="281" t="s">
        <v>3</v>
      </c>
      <c r="B43" s="282"/>
      <c r="C43" s="60">
        <f>IF(ISBLANK(C39),0,IF(C39&gt;0,ROUNDDOWN(((C39-C33)/C39)*100,1),0))</f>
        <v>0</v>
      </c>
    </row>
    <row r="44" spans="1:11" ht="36" customHeight="1" x14ac:dyDescent="0.15">
      <c r="A44" s="281" t="s">
        <v>4</v>
      </c>
      <c r="B44" s="282"/>
      <c r="C44" s="60">
        <f>IF(ISBLANK(C37),0,IF(SUM(C37:C39)&gt;0,ROUNDDOWN(((SUM(C37:C39)/3)-C33)/(SUM(C37:C39)/3)*100,1),0))</f>
        <v>0</v>
      </c>
    </row>
    <row r="45" spans="1:11" ht="36" customHeight="1" x14ac:dyDescent="0.15">
      <c r="A45" s="281" t="s">
        <v>5</v>
      </c>
      <c r="B45" s="282"/>
      <c r="C45" s="60">
        <f>IF(ISBLANK(C15),0,IF(SUM(C15:C17)&gt;0,ROUNDDOWN((SUM(C15:C17)-SUM(C29:C31))/SUM(C15:C17)*100,1),0))</f>
        <v>0</v>
      </c>
    </row>
    <row r="46" spans="1:11" ht="36" customHeight="1" x14ac:dyDescent="0.15">
      <c r="A46" s="281" t="s">
        <v>6</v>
      </c>
      <c r="B46" s="282"/>
      <c r="C46" s="60">
        <f>IF(ISBLANK(C34),0,IF(SUM(C17:C21)&gt;0,ROUNDDOWN((SUM(C18,C20:C21)-SUM(C32,C34:C35))/SUM(C18,C20:C21)*100,1),0))</f>
        <v>0</v>
      </c>
    </row>
    <row r="47" spans="1:11" ht="36" customHeight="1" x14ac:dyDescent="0.15">
      <c r="A47" s="281" t="s">
        <v>7</v>
      </c>
      <c r="B47" s="282"/>
      <c r="C47" s="60">
        <f>IF(ISBLANK(C37),0,IF(SUM(C37:C39)&gt;0,ROUNDDOWN((SUM(C37:C39)-SUM(C33:C35))/SUM(C37:C39)*100,1),0))</f>
        <v>0</v>
      </c>
    </row>
    <row r="48" spans="1:11" ht="36" customHeight="1" x14ac:dyDescent="0.15">
      <c r="A48" s="281" t="s">
        <v>8</v>
      </c>
      <c r="B48" s="282"/>
      <c r="C48" s="60">
        <f>IF(ISBLANK(C39),0,IF(C39&gt;0,ROUNDDOWN(((C39*3)-SUM(C33:C35))/(C39*3)*100,1),0))</f>
        <v>0</v>
      </c>
    </row>
    <row r="49" spans="1:2" x14ac:dyDescent="0.15">
      <c r="A49" s="281"/>
      <c r="B49" s="282"/>
    </row>
    <row r="50" spans="1:2" x14ac:dyDescent="0.15">
      <c r="A50" s="281"/>
      <c r="B50" s="282"/>
    </row>
    <row r="51" spans="1:2" x14ac:dyDescent="0.15">
      <c r="A51" s="281"/>
      <c r="B51" s="282"/>
    </row>
  </sheetData>
  <sheetProtection password="EFF8" sheet="1" objects="1" scenarios="1"/>
  <mergeCells count="40">
    <mergeCell ref="G28:I28"/>
    <mergeCell ref="G29:I29"/>
    <mergeCell ref="G30:I30"/>
    <mergeCell ref="G31:I31"/>
    <mergeCell ref="C3:G3"/>
    <mergeCell ref="A1:I1"/>
    <mergeCell ref="A8:B8"/>
    <mergeCell ref="A7:B7"/>
    <mergeCell ref="E9:F9"/>
    <mergeCell ref="C4:G4"/>
    <mergeCell ref="C5:G5"/>
    <mergeCell ref="A6:B6"/>
    <mergeCell ref="A2:B2"/>
    <mergeCell ref="C2:G2"/>
    <mergeCell ref="A3:B3"/>
    <mergeCell ref="A4:B4"/>
    <mergeCell ref="A51:B51"/>
    <mergeCell ref="A46:B46"/>
    <mergeCell ref="A43:B43"/>
    <mergeCell ref="A44:B44"/>
    <mergeCell ref="A45:B45"/>
    <mergeCell ref="A50:B50"/>
    <mergeCell ref="A48:B48"/>
    <mergeCell ref="A47:B47"/>
    <mergeCell ref="A24:A30"/>
    <mergeCell ref="E8:F8"/>
    <mergeCell ref="A10:A21"/>
    <mergeCell ref="A49:B49"/>
    <mergeCell ref="A5:B5"/>
    <mergeCell ref="A41:B41"/>
    <mergeCell ref="A42:B42"/>
    <mergeCell ref="A32:A33"/>
    <mergeCell ref="A37:A39"/>
    <mergeCell ref="F10:F13"/>
    <mergeCell ref="F14:F18"/>
    <mergeCell ref="F19:F22"/>
    <mergeCell ref="F33:I34"/>
    <mergeCell ref="G32:I32"/>
    <mergeCell ref="G26:I26"/>
    <mergeCell ref="G27:I27"/>
  </mergeCells>
  <phoneticPr fontId="2"/>
  <conditionalFormatting sqref="I10:I22">
    <cfRule type="cellIs" dxfId="23" priority="2" operator="greaterThan">
      <formula>0</formula>
    </cfRule>
    <cfRule type="cellIs" dxfId="22" priority="3" operator="equal">
      <formula>0</formula>
    </cfRule>
  </conditionalFormatting>
  <dataValidations count="4">
    <dataValidation type="list" allowBlank="1" showInputMessage="1" showErrorMessage="1" sqref="J5" xr:uid="{00000000-0002-0000-0200-000000000000}">
      <formula1>"　　　　　　　,販売数量の減少,売上高の減少"</formula1>
    </dataValidation>
    <dataValidation type="list" allowBlank="1" showInputMessage="1" showErrorMessage="1" sqref="D9" xr:uid="{00000000-0002-0000-0200-000001000000}">
      <formula1>"円,千円"</formula1>
    </dataValidation>
    <dataValidation type="list" allowBlank="1" showInputMessage="1" showErrorMessage="1" sqref="D8" xr:uid="{00000000-0002-0000-0200-000002000000}">
      <formula1>"1,2,3,4,5,6,7,8"</formula1>
    </dataValidation>
    <dataValidation showInputMessage="1" showErrorMessage="1" sqref="C6:G6" xr:uid="{00000000-0002-0000-0200-000004000000}"/>
  </dataValidations>
  <hyperlinks>
    <hyperlink ref="H10" location="'SN4号4-①'!A1" display="'SN4号4-①'!A1" xr:uid="{00000000-0004-0000-0200-000000000000}"/>
    <hyperlink ref="H11" location="'SN4号4-②'!A1" display="'SN4号4-②'!A1" xr:uid="{00000000-0004-0000-0200-000001000000}"/>
    <hyperlink ref="H12" location="'SN4号4-③'!A1" display="'SN4号4-③'!A1" xr:uid="{00000000-0004-0000-0200-000002000000}"/>
    <hyperlink ref="H13" location="'SN4号4-④'!A1" display="'SN4号4-④'!A1" xr:uid="{00000000-0004-0000-0200-000003000000}"/>
    <hyperlink ref="H15" location="'SN5号-（イ)-⑤a'!A1" display="'SN5号-（イ)-⑤a'!A1" xr:uid="{00000000-0004-0000-0200-000004000000}"/>
    <hyperlink ref="H16" location="'SN5号-（イ)-⑩a'!A1" display="'SN5号-（イ)-⑩a'!A1" xr:uid="{00000000-0004-0000-0200-000005000000}"/>
    <hyperlink ref="H17" location="'SN5号-（イ)-⑪a'!A1" display="'SN5号-（イ)-⑪a'!A1" xr:uid="{00000000-0004-0000-0200-000006000000}"/>
    <hyperlink ref="H18" location="'SN5号-（イ)-⑫a'!A1" display="'SN5号-（イ)-⑫a'!A1" xr:uid="{00000000-0004-0000-0200-000007000000}"/>
    <hyperlink ref="H19" location="'危機-①'!A1" display="'危機-①'!A1" xr:uid="{00000000-0004-0000-0200-000008000000}"/>
    <hyperlink ref="H20" location="'危機-②'!A1" display="'危機-②'!A1" xr:uid="{00000000-0004-0000-0200-000009000000}"/>
    <hyperlink ref="H21" location="'危機-③'!A1" display="'危機-③'!A1" xr:uid="{00000000-0004-0000-0200-00000A000000}"/>
    <hyperlink ref="H22" location="'危機-④'!A1" display="'危機-④'!A1" xr:uid="{00000000-0004-0000-0200-00000B000000}"/>
    <hyperlink ref="F26" location="'5号業種リスト'!A1" display="'5号業種リスト'!A1" xr:uid="{00000000-0004-0000-0200-00000D000000}"/>
    <hyperlink ref="F33:G33" location="'5号業種リスト'!A1" display="業種名が表示されない場合は、こちらから標準産業分類中分類番号をコピーして貼り付けてください。" xr:uid="{00000000-0004-0000-0200-00000E000000}"/>
    <hyperlink ref="H14" location="'SN5号-（イ)-②a'!A1" display="'SN5号-（イ)-②a'!A1" xr:uid="{00000000-0004-0000-0200-00000F000000}"/>
    <hyperlink ref="J10" location="認定要件確認書SN4!A1" display="認定要件確認書SN4!A1" xr:uid="{00000000-0004-0000-0200-000010000000}"/>
    <hyperlink ref="J14" location="認定要件確認書SN5!A1" display="認定要件確認書SN5!A1" xr:uid="{00000000-0004-0000-0200-000011000000}"/>
    <hyperlink ref="J19" location="認定要件確認書危機関連!A1" display="認定要件確認書危機関連!A1" xr:uid="{00000000-0004-0000-0200-000012000000}"/>
  </hyperlinks>
  <pageMargins left="0.70866141732283472" right="0.70866141732283472" top="0.74803149606299213" bottom="0.74803149606299213"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市町村!$A:$A</xm:f>
          </x14:formula1>
          <xm:sqref>C5:G5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3"/>
  <sheetViews>
    <sheetView topLeftCell="A4" workbookViewId="0">
      <selection activeCell="B32" sqref="B32"/>
    </sheetView>
  </sheetViews>
  <sheetFormatPr defaultRowHeight="13.5" x14ac:dyDescent="0.15"/>
  <cols>
    <col min="2" max="2" width="23.75" customWidth="1"/>
  </cols>
  <sheetData>
    <row r="1" spans="1:3" s="65" customFormat="1" x14ac:dyDescent="0.15">
      <c r="A1" s="65" t="s">
        <v>282</v>
      </c>
      <c r="B1" s="65" t="s">
        <v>283</v>
      </c>
      <c r="C1" s="65" t="s">
        <v>280</v>
      </c>
    </row>
    <row r="2" spans="1:3" x14ac:dyDescent="0.15">
      <c r="A2" s="64" t="s">
        <v>106</v>
      </c>
      <c r="B2" s="64" t="s">
        <v>107</v>
      </c>
      <c r="C2">
        <v>1</v>
      </c>
    </row>
    <row r="3" spans="1:3" x14ac:dyDescent="0.15">
      <c r="A3" s="64" t="s">
        <v>108</v>
      </c>
      <c r="B3" s="64" t="s">
        <v>109</v>
      </c>
      <c r="C3">
        <v>1</v>
      </c>
    </row>
    <row r="4" spans="1:3" x14ac:dyDescent="0.15">
      <c r="A4" s="64" t="s">
        <v>110</v>
      </c>
      <c r="B4" s="64" t="s">
        <v>111</v>
      </c>
      <c r="C4">
        <v>1</v>
      </c>
    </row>
    <row r="5" spans="1:3" x14ac:dyDescent="0.15">
      <c r="A5" s="64" t="s">
        <v>112</v>
      </c>
      <c r="B5" s="64" t="s">
        <v>113</v>
      </c>
      <c r="C5">
        <v>1</v>
      </c>
    </row>
    <row r="6" spans="1:3" x14ac:dyDescent="0.15">
      <c r="A6" s="64" t="s">
        <v>114</v>
      </c>
      <c r="B6" s="64" t="s">
        <v>115</v>
      </c>
      <c r="C6">
        <v>1</v>
      </c>
    </row>
    <row r="7" spans="1:3" x14ac:dyDescent="0.15">
      <c r="A7" s="64" t="s">
        <v>116</v>
      </c>
      <c r="B7" s="64" t="s">
        <v>117</v>
      </c>
      <c r="C7">
        <v>1</v>
      </c>
    </row>
    <row r="8" spans="1:3" x14ac:dyDescent="0.15">
      <c r="A8" s="64" t="s">
        <v>118</v>
      </c>
      <c r="B8" s="64" t="s">
        <v>119</v>
      </c>
      <c r="C8">
        <v>1</v>
      </c>
    </row>
    <row r="9" spans="1:3" x14ac:dyDescent="0.15">
      <c r="A9" s="64" t="s">
        <v>120</v>
      </c>
      <c r="B9" s="64" t="s">
        <v>121</v>
      </c>
      <c r="C9">
        <v>1</v>
      </c>
    </row>
    <row r="10" spans="1:3" x14ac:dyDescent="0.15">
      <c r="A10" s="64" t="s">
        <v>122</v>
      </c>
      <c r="B10" s="64" t="s">
        <v>123</v>
      </c>
      <c r="C10">
        <v>1</v>
      </c>
    </row>
    <row r="11" spans="1:3" x14ac:dyDescent="0.15">
      <c r="A11" s="64" t="s">
        <v>124</v>
      </c>
      <c r="B11" s="64" t="s">
        <v>125</v>
      </c>
      <c r="C11">
        <v>1</v>
      </c>
    </row>
    <row r="12" spans="1:3" x14ac:dyDescent="0.15">
      <c r="A12" s="64" t="s">
        <v>126</v>
      </c>
      <c r="B12" s="64" t="s">
        <v>127</v>
      </c>
      <c r="C12">
        <v>1</v>
      </c>
    </row>
    <row r="13" spans="1:3" x14ac:dyDescent="0.15">
      <c r="A13" s="64" t="s">
        <v>128</v>
      </c>
      <c r="B13" s="64" t="s">
        <v>129</v>
      </c>
      <c r="C13">
        <v>1</v>
      </c>
    </row>
    <row r="14" spans="1:3" x14ac:dyDescent="0.15">
      <c r="A14" s="64" t="s">
        <v>130</v>
      </c>
      <c r="B14" s="64" t="s">
        <v>131</v>
      </c>
      <c r="C14">
        <v>1</v>
      </c>
    </row>
    <row r="15" spans="1:3" x14ac:dyDescent="0.15">
      <c r="A15" s="64" t="s">
        <v>132</v>
      </c>
      <c r="B15" s="64" t="s">
        <v>133</v>
      </c>
      <c r="C15">
        <v>1</v>
      </c>
    </row>
    <row r="16" spans="1:3" x14ac:dyDescent="0.15">
      <c r="A16" s="64" t="s">
        <v>134</v>
      </c>
      <c r="B16" s="64" t="s">
        <v>135</v>
      </c>
      <c r="C16">
        <v>1</v>
      </c>
    </row>
    <row r="17" spans="1:3" x14ac:dyDescent="0.15">
      <c r="A17" s="64" t="s">
        <v>136</v>
      </c>
      <c r="B17" s="64" t="s">
        <v>137</v>
      </c>
      <c r="C17">
        <v>1</v>
      </c>
    </row>
    <row r="18" spans="1:3" x14ac:dyDescent="0.15">
      <c r="A18" s="64" t="s">
        <v>138</v>
      </c>
      <c r="B18" s="64" t="s">
        <v>139</v>
      </c>
      <c r="C18">
        <v>1</v>
      </c>
    </row>
    <row r="19" spans="1:3" x14ac:dyDescent="0.15">
      <c r="A19" s="64" t="s">
        <v>140</v>
      </c>
      <c r="B19" s="64" t="s">
        <v>141</v>
      </c>
      <c r="C19">
        <v>1</v>
      </c>
    </row>
    <row r="20" spans="1:3" x14ac:dyDescent="0.15">
      <c r="A20" s="64" t="s">
        <v>142</v>
      </c>
      <c r="B20" s="64" t="s">
        <v>143</v>
      </c>
      <c r="C20">
        <v>1</v>
      </c>
    </row>
    <row r="21" spans="1:3" x14ac:dyDescent="0.15">
      <c r="A21" s="64" t="s">
        <v>144</v>
      </c>
      <c r="B21" s="64" t="s">
        <v>145</v>
      </c>
      <c r="C21">
        <v>1</v>
      </c>
    </row>
    <row r="22" spans="1:3" x14ac:dyDescent="0.15">
      <c r="A22" s="64" t="s">
        <v>146</v>
      </c>
      <c r="B22" s="64" t="s">
        <v>147</v>
      </c>
      <c r="C22">
        <v>2</v>
      </c>
    </row>
    <row r="23" spans="1:3" x14ac:dyDescent="0.15">
      <c r="A23" s="64" t="s">
        <v>148</v>
      </c>
      <c r="B23" s="64" t="s">
        <v>149</v>
      </c>
      <c r="C23">
        <v>3</v>
      </c>
    </row>
    <row r="24" spans="1:3" x14ac:dyDescent="0.15">
      <c r="A24" s="64" t="s">
        <v>150</v>
      </c>
      <c r="B24" s="64" t="s">
        <v>151</v>
      </c>
      <c r="C24">
        <v>1</v>
      </c>
    </row>
    <row r="25" spans="1:3" x14ac:dyDescent="0.15">
      <c r="A25" s="64" t="s">
        <v>152</v>
      </c>
      <c r="B25" s="64" t="s">
        <v>153</v>
      </c>
      <c r="C25">
        <v>3</v>
      </c>
    </row>
    <row r="26" spans="1:3" x14ac:dyDescent="0.15">
      <c r="A26" s="64" t="s">
        <v>154</v>
      </c>
      <c r="B26" s="64" t="s">
        <v>155</v>
      </c>
      <c r="C26">
        <v>1</v>
      </c>
    </row>
    <row r="27" spans="1:3" x14ac:dyDescent="0.15">
      <c r="A27" s="64" t="s">
        <v>156</v>
      </c>
      <c r="B27" s="64" t="s">
        <v>157</v>
      </c>
      <c r="C27">
        <v>4</v>
      </c>
    </row>
    <row r="28" spans="1:3" x14ac:dyDescent="0.15">
      <c r="A28" s="64" t="s">
        <v>158</v>
      </c>
      <c r="B28" s="64" t="s">
        <v>159</v>
      </c>
      <c r="C28">
        <v>1</v>
      </c>
    </row>
    <row r="29" spans="1:3" x14ac:dyDescent="0.15">
      <c r="A29" s="64" t="s">
        <v>160</v>
      </c>
      <c r="B29" s="64" t="s">
        <v>161</v>
      </c>
      <c r="C29">
        <v>1</v>
      </c>
    </row>
    <row r="30" spans="1:3" x14ac:dyDescent="0.15">
      <c r="A30" s="64" t="s">
        <v>162</v>
      </c>
      <c r="B30" s="64" t="s">
        <v>163</v>
      </c>
      <c r="C30">
        <v>4</v>
      </c>
    </row>
    <row r="31" spans="1:3" x14ac:dyDescent="0.15">
      <c r="A31" s="64" t="s">
        <v>164</v>
      </c>
      <c r="B31" s="64" t="s">
        <v>165</v>
      </c>
      <c r="C31">
        <v>4</v>
      </c>
    </row>
    <row r="32" spans="1:3" x14ac:dyDescent="0.15">
      <c r="A32" s="64" t="s">
        <v>166</v>
      </c>
      <c r="B32" s="64" t="s">
        <v>167</v>
      </c>
      <c r="C32">
        <v>4</v>
      </c>
    </row>
    <row r="33" spans="1:3" x14ac:dyDescent="0.15">
      <c r="A33" s="64" t="s">
        <v>168</v>
      </c>
      <c r="B33" s="64" t="s">
        <v>169</v>
      </c>
      <c r="C33">
        <v>1</v>
      </c>
    </row>
    <row r="34" spans="1:3" x14ac:dyDescent="0.15">
      <c r="A34" s="64" t="s">
        <v>170</v>
      </c>
      <c r="B34" s="64" t="s">
        <v>171</v>
      </c>
      <c r="C34">
        <v>4</v>
      </c>
    </row>
    <row r="35" spans="1:3" x14ac:dyDescent="0.15">
      <c r="A35" s="64" t="s">
        <v>172</v>
      </c>
      <c r="B35" s="64" t="s">
        <v>173</v>
      </c>
      <c r="C35">
        <v>4</v>
      </c>
    </row>
    <row r="36" spans="1:3" x14ac:dyDescent="0.15">
      <c r="A36" s="64" t="s">
        <v>174</v>
      </c>
      <c r="B36" s="64" t="s">
        <v>175</v>
      </c>
      <c r="C36">
        <v>4</v>
      </c>
    </row>
    <row r="37" spans="1:3" x14ac:dyDescent="0.15">
      <c r="A37" s="64" t="s">
        <v>176</v>
      </c>
      <c r="B37" s="64" t="s">
        <v>177</v>
      </c>
      <c r="C37">
        <v>4</v>
      </c>
    </row>
    <row r="38" spans="1:3" x14ac:dyDescent="0.15">
      <c r="A38" s="64" t="s">
        <v>178</v>
      </c>
      <c r="B38" s="64" t="s">
        <v>179</v>
      </c>
      <c r="C38">
        <v>4</v>
      </c>
    </row>
    <row r="39" spans="1:3" x14ac:dyDescent="0.15">
      <c r="A39" s="64" t="s">
        <v>180</v>
      </c>
      <c r="B39" s="64" t="s">
        <v>181</v>
      </c>
      <c r="C39">
        <v>1</v>
      </c>
    </row>
    <row r="40" spans="1:3" x14ac:dyDescent="0.15">
      <c r="A40" s="64" t="s">
        <v>182</v>
      </c>
      <c r="B40" s="64" t="s">
        <v>183</v>
      </c>
      <c r="C40">
        <v>4</v>
      </c>
    </row>
    <row r="41" spans="1:3" x14ac:dyDescent="0.15">
      <c r="A41" s="64" t="s">
        <v>184</v>
      </c>
      <c r="B41" s="64" t="s">
        <v>185</v>
      </c>
      <c r="C41">
        <v>4</v>
      </c>
    </row>
    <row r="42" spans="1:3" x14ac:dyDescent="0.15">
      <c r="A42" s="64" t="s">
        <v>186</v>
      </c>
      <c r="B42" s="64" t="s">
        <v>187</v>
      </c>
      <c r="C42">
        <v>4</v>
      </c>
    </row>
    <row r="43" spans="1:3" x14ac:dyDescent="0.15">
      <c r="A43" s="64" t="s">
        <v>188</v>
      </c>
      <c r="B43" s="64" t="s">
        <v>189</v>
      </c>
      <c r="C43">
        <v>4</v>
      </c>
    </row>
    <row r="44" spans="1:3" x14ac:dyDescent="0.15">
      <c r="A44" s="64" t="s">
        <v>190</v>
      </c>
      <c r="B44" s="64" t="s">
        <v>191</v>
      </c>
      <c r="C44">
        <v>1</v>
      </c>
    </row>
    <row r="45" spans="1:3" x14ac:dyDescent="0.15">
      <c r="A45" s="64" t="s">
        <v>192</v>
      </c>
      <c r="B45" s="64" t="s">
        <v>193</v>
      </c>
      <c r="C45">
        <v>4</v>
      </c>
    </row>
    <row r="46" spans="1:3" x14ac:dyDescent="0.15">
      <c r="A46" s="64" t="s">
        <v>194</v>
      </c>
      <c r="B46" s="64" t="s">
        <v>195</v>
      </c>
      <c r="C46">
        <v>4</v>
      </c>
    </row>
    <row r="47" spans="1:3" x14ac:dyDescent="0.15">
      <c r="A47" s="64" t="s">
        <v>196</v>
      </c>
      <c r="B47" s="64" t="s">
        <v>197</v>
      </c>
      <c r="C47">
        <v>1</v>
      </c>
    </row>
    <row r="48" spans="1:3" x14ac:dyDescent="0.15">
      <c r="A48" s="64" t="s">
        <v>198</v>
      </c>
      <c r="B48" s="64" t="s">
        <v>199</v>
      </c>
      <c r="C48">
        <v>4</v>
      </c>
    </row>
    <row r="49" spans="1:3" x14ac:dyDescent="0.15">
      <c r="A49" s="64" t="s">
        <v>200</v>
      </c>
      <c r="B49" s="64" t="s">
        <v>201</v>
      </c>
      <c r="C49">
        <v>1</v>
      </c>
    </row>
    <row r="50" spans="1:3" x14ac:dyDescent="0.15">
      <c r="A50" s="64" t="s">
        <v>202</v>
      </c>
      <c r="B50" s="64" t="s">
        <v>203</v>
      </c>
      <c r="C50">
        <v>1</v>
      </c>
    </row>
    <row r="51" spans="1:3" x14ac:dyDescent="0.15">
      <c r="A51" s="64" t="s">
        <v>204</v>
      </c>
      <c r="B51" s="64" t="s">
        <v>205</v>
      </c>
      <c r="C51">
        <v>4</v>
      </c>
    </row>
    <row r="52" spans="1:3" x14ac:dyDescent="0.15">
      <c r="A52" s="64" t="s">
        <v>206</v>
      </c>
      <c r="B52" s="64" t="s">
        <v>207</v>
      </c>
      <c r="C52">
        <v>4</v>
      </c>
    </row>
    <row r="53" spans="1:3" x14ac:dyDescent="0.15">
      <c r="A53" s="64" t="s">
        <v>208</v>
      </c>
      <c r="B53" s="64" t="s">
        <v>209</v>
      </c>
      <c r="C53">
        <v>1</v>
      </c>
    </row>
    <row r="54" spans="1:3" x14ac:dyDescent="0.15">
      <c r="A54" s="64" t="s">
        <v>210</v>
      </c>
      <c r="B54" s="64" t="s">
        <v>211</v>
      </c>
      <c r="C54">
        <v>4</v>
      </c>
    </row>
    <row r="55" spans="1:3" x14ac:dyDescent="0.15">
      <c r="A55" s="64" t="s">
        <v>212</v>
      </c>
      <c r="B55" s="64" t="s">
        <v>213</v>
      </c>
      <c r="C55">
        <v>4</v>
      </c>
    </row>
    <row r="56" spans="1:3" x14ac:dyDescent="0.15">
      <c r="A56" s="64" t="s">
        <v>214</v>
      </c>
      <c r="B56" s="64" t="s">
        <v>215</v>
      </c>
      <c r="C56">
        <v>4</v>
      </c>
    </row>
    <row r="57" spans="1:3" x14ac:dyDescent="0.15">
      <c r="A57" s="64" t="s">
        <v>216</v>
      </c>
      <c r="B57" s="64" t="s">
        <v>217</v>
      </c>
      <c r="C57">
        <v>4</v>
      </c>
    </row>
    <row r="58" spans="1:3" x14ac:dyDescent="0.15">
      <c r="A58" s="64" t="s">
        <v>218</v>
      </c>
      <c r="B58" s="64" t="s">
        <v>219</v>
      </c>
      <c r="C58">
        <v>1</v>
      </c>
    </row>
    <row r="59" spans="1:3" x14ac:dyDescent="0.15">
      <c r="A59" s="64" t="s">
        <v>220</v>
      </c>
      <c r="B59" s="64" t="s">
        <v>221</v>
      </c>
      <c r="C59">
        <v>1</v>
      </c>
    </row>
    <row r="60" spans="1:3" x14ac:dyDescent="0.15">
      <c r="A60" s="64" t="s">
        <v>222</v>
      </c>
      <c r="B60" s="64" t="s">
        <v>223</v>
      </c>
      <c r="C60">
        <v>1</v>
      </c>
    </row>
    <row r="61" spans="1:3" x14ac:dyDescent="0.15">
      <c r="A61" s="64" t="s">
        <v>224</v>
      </c>
      <c r="B61" s="64" t="s">
        <v>225</v>
      </c>
      <c r="C61">
        <v>1</v>
      </c>
    </row>
    <row r="62" spans="1:3" x14ac:dyDescent="0.15">
      <c r="A62" s="64" t="s">
        <v>226</v>
      </c>
      <c r="B62" s="64" t="s">
        <v>227</v>
      </c>
      <c r="C62">
        <v>4</v>
      </c>
    </row>
    <row r="63" spans="1:3" x14ac:dyDescent="0.15">
      <c r="A63" s="64" t="s">
        <v>228</v>
      </c>
      <c r="B63" s="64" t="s">
        <v>249</v>
      </c>
      <c r="C63">
        <v>4</v>
      </c>
    </row>
    <row r="64" spans="1:3" x14ac:dyDescent="0.15">
      <c r="A64" s="64" t="s">
        <v>229</v>
      </c>
      <c r="B64" s="64" t="s">
        <v>230</v>
      </c>
      <c r="C64">
        <v>1</v>
      </c>
    </row>
    <row r="65" spans="1:3" x14ac:dyDescent="0.15">
      <c r="A65" s="64" t="s">
        <v>231</v>
      </c>
      <c r="B65" s="64" t="s">
        <v>232</v>
      </c>
      <c r="C65">
        <v>4</v>
      </c>
    </row>
    <row r="66" spans="1:3" x14ac:dyDescent="0.15">
      <c r="A66" s="64" t="s">
        <v>233</v>
      </c>
      <c r="B66" s="64" t="s">
        <v>234</v>
      </c>
      <c r="C66">
        <v>4</v>
      </c>
    </row>
    <row r="67" spans="1:3" x14ac:dyDescent="0.15">
      <c r="A67" s="64" t="s">
        <v>235</v>
      </c>
      <c r="B67" s="64" t="s">
        <v>236</v>
      </c>
      <c r="C67">
        <v>1</v>
      </c>
    </row>
    <row r="68" spans="1:3" x14ac:dyDescent="0.15">
      <c r="A68" s="64" t="s">
        <v>237</v>
      </c>
      <c r="B68" s="64" t="s">
        <v>238</v>
      </c>
      <c r="C68">
        <v>1</v>
      </c>
    </row>
    <row r="69" spans="1:3" x14ac:dyDescent="0.15">
      <c r="A69" s="64" t="s">
        <v>239</v>
      </c>
      <c r="B69" s="64" t="s">
        <v>240</v>
      </c>
      <c r="C69">
        <v>4</v>
      </c>
    </row>
    <row r="70" spans="1:3" x14ac:dyDescent="0.15">
      <c r="A70" s="64" t="s">
        <v>241</v>
      </c>
      <c r="B70" s="64" t="s">
        <v>242</v>
      </c>
      <c r="C70">
        <v>4</v>
      </c>
    </row>
    <row r="71" spans="1:3" x14ac:dyDescent="0.15">
      <c r="A71" s="64" t="s">
        <v>243</v>
      </c>
      <c r="B71" s="64" t="s">
        <v>244</v>
      </c>
      <c r="C71">
        <v>4</v>
      </c>
    </row>
    <row r="72" spans="1:3" x14ac:dyDescent="0.15">
      <c r="A72" s="64" t="s">
        <v>245</v>
      </c>
      <c r="B72" s="64" t="s">
        <v>246</v>
      </c>
      <c r="C72">
        <v>1</v>
      </c>
    </row>
    <row r="73" spans="1:3" x14ac:dyDescent="0.15">
      <c r="A73" s="64" t="s">
        <v>247</v>
      </c>
      <c r="B73" s="64" t="s">
        <v>248</v>
      </c>
      <c r="C73">
        <v>1</v>
      </c>
    </row>
  </sheetData>
  <sheetProtection password="EFF8"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heetViews>
  <sheetFormatPr defaultRowHeight="13.5" x14ac:dyDescent="0.15"/>
  <cols>
    <col min="2" max="2" width="15.125" bestFit="1" customWidth="1"/>
  </cols>
  <sheetData>
    <row r="1" spans="1:2" s="65" customFormat="1" x14ac:dyDescent="0.15">
      <c r="A1" s="65" t="s">
        <v>280</v>
      </c>
      <c r="B1" s="65" t="s">
        <v>281</v>
      </c>
    </row>
    <row r="2" spans="1:2" x14ac:dyDescent="0.15">
      <c r="A2">
        <v>1</v>
      </c>
      <c r="B2">
        <v>20</v>
      </c>
    </row>
    <row r="3" spans="1:2" x14ac:dyDescent="0.15">
      <c r="A3">
        <v>2</v>
      </c>
      <c r="B3">
        <v>5</v>
      </c>
    </row>
    <row r="4" spans="1:2" x14ac:dyDescent="0.15">
      <c r="A4">
        <v>3</v>
      </c>
      <c r="B4">
        <v>5</v>
      </c>
    </row>
    <row r="5" spans="1:2" x14ac:dyDescent="0.15">
      <c r="A5">
        <v>4</v>
      </c>
      <c r="B5">
        <v>5</v>
      </c>
    </row>
  </sheetData>
  <sheetProtection password="EFF8"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0"/>
  <sheetViews>
    <sheetView zoomScale="85" zoomScaleNormal="85" zoomScaleSheetLayoutView="100" workbookViewId="0">
      <selection activeCell="J31" sqref="J31"/>
    </sheetView>
  </sheetViews>
  <sheetFormatPr defaultColWidth="12" defaultRowHeight="14.25" x14ac:dyDescent="0.15"/>
  <cols>
    <col min="1" max="1" width="3.5" style="241" bestFit="1" customWidth="1"/>
    <col min="2" max="2" width="4.875" style="242" customWidth="1"/>
    <col min="3" max="3" width="12.5" style="242" customWidth="1"/>
    <col min="4" max="4" width="72" style="262" customWidth="1"/>
    <col min="5" max="5" width="0.375" style="262" customWidth="1"/>
    <col min="6" max="6" width="2.25" style="242" customWidth="1"/>
    <col min="7" max="7" width="10.75" style="242" customWidth="1"/>
    <col min="8" max="8" width="3.125" style="242" customWidth="1"/>
    <col min="9" max="256" width="12" style="242"/>
    <col min="257" max="257" width="3.5" style="242" bestFit="1" customWidth="1"/>
    <col min="258" max="258" width="4.875" style="242" customWidth="1"/>
    <col min="259" max="259" width="12.5" style="242" customWidth="1"/>
    <col min="260" max="260" width="72" style="242" customWidth="1"/>
    <col min="261" max="261" width="0.375" style="242" customWidth="1"/>
    <col min="262" max="262" width="2.25" style="242" customWidth="1"/>
    <col min="263" max="263" width="10.75" style="242" customWidth="1"/>
    <col min="264" max="264" width="3.125" style="242" customWidth="1"/>
    <col min="265" max="512" width="12" style="242"/>
    <col min="513" max="513" width="3.5" style="242" bestFit="1" customWidth="1"/>
    <col min="514" max="514" width="4.875" style="242" customWidth="1"/>
    <col min="515" max="515" width="12.5" style="242" customWidth="1"/>
    <col min="516" max="516" width="72" style="242" customWidth="1"/>
    <col min="517" max="517" width="0.375" style="242" customWidth="1"/>
    <col min="518" max="518" width="2.25" style="242" customWidth="1"/>
    <col min="519" max="519" width="10.75" style="242" customWidth="1"/>
    <col min="520" max="520" width="3.125" style="242" customWidth="1"/>
    <col min="521" max="768" width="12" style="242"/>
    <col min="769" max="769" width="3.5" style="242" bestFit="1" customWidth="1"/>
    <col min="770" max="770" width="4.875" style="242" customWidth="1"/>
    <col min="771" max="771" width="12.5" style="242" customWidth="1"/>
    <col min="772" max="772" width="72" style="242" customWidth="1"/>
    <col min="773" max="773" width="0.375" style="242" customWidth="1"/>
    <col min="774" max="774" width="2.25" style="242" customWidth="1"/>
    <col min="775" max="775" width="10.75" style="242" customWidth="1"/>
    <col min="776" max="776" width="3.125" style="242" customWidth="1"/>
    <col min="777" max="1024" width="12" style="242"/>
    <col min="1025" max="1025" width="3.5" style="242" bestFit="1" customWidth="1"/>
    <col min="1026" max="1026" width="4.875" style="242" customWidth="1"/>
    <col min="1027" max="1027" width="12.5" style="242" customWidth="1"/>
    <col min="1028" max="1028" width="72" style="242" customWidth="1"/>
    <col min="1029" max="1029" width="0.375" style="242" customWidth="1"/>
    <col min="1030" max="1030" width="2.25" style="242" customWidth="1"/>
    <col min="1031" max="1031" width="10.75" style="242" customWidth="1"/>
    <col min="1032" max="1032" width="3.125" style="242" customWidth="1"/>
    <col min="1033" max="1280" width="12" style="242"/>
    <col min="1281" max="1281" width="3.5" style="242" bestFit="1" customWidth="1"/>
    <col min="1282" max="1282" width="4.875" style="242" customWidth="1"/>
    <col min="1283" max="1283" width="12.5" style="242" customWidth="1"/>
    <col min="1284" max="1284" width="72" style="242" customWidth="1"/>
    <col min="1285" max="1285" width="0.375" style="242" customWidth="1"/>
    <col min="1286" max="1286" width="2.25" style="242" customWidth="1"/>
    <col min="1287" max="1287" width="10.75" style="242" customWidth="1"/>
    <col min="1288" max="1288" width="3.125" style="242" customWidth="1"/>
    <col min="1289" max="1536" width="12" style="242"/>
    <col min="1537" max="1537" width="3.5" style="242" bestFit="1" customWidth="1"/>
    <col min="1538" max="1538" width="4.875" style="242" customWidth="1"/>
    <col min="1539" max="1539" width="12.5" style="242" customWidth="1"/>
    <col min="1540" max="1540" width="72" style="242" customWidth="1"/>
    <col min="1541" max="1541" width="0.375" style="242" customWidth="1"/>
    <col min="1542" max="1542" width="2.25" style="242" customWidth="1"/>
    <col min="1543" max="1543" width="10.75" style="242" customWidth="1"/>
    <col min="1544" max="1544" width="3.125" style="242" customWidth="1"/>
    <col min="1545" max="1792" width="12" style="242"/>
    <col min="1793" max="1793" width="3.5" style="242" bestFit="1" customWidth="1"/>
    <col min="1794" max="1794" width="4.875" style="242" customWidth="1"/>
    <col min="1795" max="1795" width="12.5" style="242" customWidth="1"/>
    <col min="1796" max="1796" width="72" style="242" customWidth="1"/>
    <col min="1797" max="1797" width="0.375" style="242" customWidth="1"/>
    <col min="1798" max="1798" width="2.25" style="242" customWidth="1"/>
    <col min="1799" max="1799" width="10.75" style="242" customWidth="1"/>
    <col min="1800" max="1800" width="3.125" style="242" customWidth="1"/>
    <col min="1801" max="2048" width="12" style="242"/>
    <col min="2049" max="2049" width="3.5" style="242" bestFit="1" customWidth="1"/>
    <col min="2050" max="2050" width="4.875" style="242" customWidth="1"/>
    <col min="2051" max="2051" width="12.5" style="242" customWidth="1"/>
    <col min="2052" max="2052" width="72" style="242" customWidth="1"/>
    <col min="2053" max="2053" width="0.375" style="242" customWidth="1"/>
    <col min="2054" max="2054" width="2.25" style="242" customWidth="1"/>
    <col min="2055" max="2055" width="10.75" style="242" customWidth="1"/>
    <col min="2056" max="2056" width="3.125" style="242" customWidth="1"/>
    <col min="2057" max="2304" width="12" style="242"/>
    <col min="2305" max="2305" width="3.5" style="242" bestFit="1" customWidth="1"/>
    <col min="2306" max="2306" width="4.875" style="242" customWidth="1"/>
    <col min="2307" max="2307" width="12.5" style="242" customWidth="1"/>
    <col min="2308" max="2308" width="72" style="242" customWidth="1"/>
    <col min="2309" max="2309" width="0.375" style="242" customWidth="1"/>
    <col min="2310" max="2310" width="2.25" style="242" customWidth="1"/>
    <col min="2311" max="2311" width="10.75" style="242" customWidth="1"/>
    <col min="2312" max="2312" width="3.125" style="242" customWidth="1"/>
    <col min="2313" max="2560" width="12" style="242"/>
    <col min="2561" max="2561" width="3.5" style="242" bestFit="1" customWidth="1"/>
    <col min="2562" max="2562" width="4.875" style="242" customWidth="1"/>
    <col min="2563" max="2563" width="12.5" style="242" customWidth="1"/>
    <col min="2564" max="2564" width="72" style="242" customWidth="1"/>
    <col min="2565" max="2565" width="0.375" style="242" customWidth="1"/>
    <col min="2566" max="2566" width="2.25" style="242" customWidth="1"/>
    <col min="2567" max="2567" width="10.75" style="242" customWidth="1"/>
    <col min="2568" max="2568" width="3.125" style="242" customWidth="1"/>
    <col min="2569" max="2816" width="12" style="242"/>
    <col min="2817" max="2817" width="3.5" style="242" bestFit="1" customWidth="1"/>
    <col min="2818" max="2818" width="4.875" style="242" customWidth="1"/>
    <col min="2819" max="2819" width="12.5" style="242" customWidth="1"/>
    <col min="2820" max="2820" width="72" style="242" customWidth="1"/>
    <col min="2821" max="2821" width="0.375" style="242" customWidth="1"/>
    <col min="2822" max="2822" width="2.25" style="242" customWidth="1"/>
    <col min="2823" max="2823" width="10.75" style="242" customWidth="1"/>
    <col min="2824" max="2824" width="3.125" style="242" customWidth="1"/>
    <col min="2825" max="3072" width="12" style="242"/>
    <col min="3073" max="3073" width="3.5" style="242" bestFit="1" customWidth="1"/>
    <col min="3074" max="3074" width="4.875" style="242" customWidth="1"/>
    <col min="3075" max="3075" width="12.5" style="242" customWidth="1"/>
    <col min="3076" max="3076" width="72" style="242" customWidth="1"/>
    <col min="3077" max="3077" width="0.375" style="242" customWidth="1"/>
    <col min="3078" max="3078" width="2.25" style="242" customWidth="1"/>
    <col min="3079" max="3079" width="10.75" style="242" customWidth="1"/>
    <col min="3080" max="3080" width="3.125" style="242" customWidth="1"/>
    <col min="3081" max="3328" width="12" style="242"/>
    <col min="3329" max="3329" width="3.5" style="242" bestFit="1" customWidth="1"/>
    <col min="3330" max="3330" width="4.875" style="242" customWidth="1"/>
    <col min="3331" max="3331" width="12.5" style="242" customWidth="1"/>
    <col min="3332" max="3332" width="72" style="242" customWidth="1"/>
    <col min="3333" max="3333" width="0.375" style="242" customWidth="1"/>
    <col min="3334" max="3334" width="2.25" style="242" customWidth="1"/>
    <col min="3335" max="3335" width="10.75" style="242" customWidth="1"/>
    <col min="3336" max="3336" width="3.125" style="242" customWidth="1"/>
    <col min="3337" max="3584" width="12" style="242"/>
    <col min="3585" max="3585" width="3.5" style="242" bestFit="1" customWidth="1"/>
    <col min="3586" max="3586" width="4.875" style="242" customWidth="1"/>
    <col min="3587" max="3587" width="12.5" style="242" customWidth="1"/>
    <col min="3588" max="3588" width="72" style="242" customWidth="1"/>
    <col min="3589" max="3589" width="0.375" style="242" customWidth="1"/>
    <col min="3590" max="3590" width="2.25" style="242" customWidth="1"/>
    <col min="3591" max="3591" width="10.75" style="242" customWidth="1"/>
    <col min="3592" max="3592" width="3.125" style="242" customWidth="1"/>
    <col min="3593" max="3840" width="12" style="242"/>
    <col min="3841" max="3841" width="3.5" style="242" bestFit="1" customWidth="1"/>
    <col min="3842" max="3842" width="4.875" style="242" customWidth="1"/>
    <col min="3843" max="3843" width="12.5" style="242" customWidth="1"/>
    <col min="3844" max="3844" width="72" style="242" customWidth="1"/>
    <col min="3845" max="3845" width="0.375" style="242" customWidth="1"/>
    <col min="3846" max="3846" width="2.25" style="242" customWidth="1"/>
    <col min="3847" max="3847" width="10.75" style="242" customWidth="1"/>
    <col min="3848" max="3848" width="3.125" style="242" customWidth="1"/>
    <col min="3849" max="4096" width="12" style="242"/>
    <col min="4097" max="4097" width="3.5" style="242" bestFit="1" customWidth="1"/>
    <col min="4098" max="4098" width="4.875" style="242" customWidth="1"/>
    <col min="4099" max="4099" width="12.5" style="242" customWidth="1"/>
    <col min="4100" max="4100" width="72" style="242" customWidth="1"/>
    <col min="4101" max="4101" width="0.375" style="242" customWidth="1"/>
    <col min="4102" max="4102" width="2.25" style="242" customWidth="1"/>
    <col min="4103" max="4103" width="10.75" style="242" customWidth="1"/>
    <col min="4104" max="4104" width="3.125" style="242" customWidth="1"/>
    <col min="4105" max="4352" width="12" style="242"/>
    <col min="4353" max="4353" width="3.5" style="242" bestFit="1" customWidth="1"/>
    <col min="4354" max="4354" width="4.875" style="242" customWidth="1"/>
    <col min="4355" max="4355" width="12.5" style="242" customWidth="1"/>
    <col min="4356" max="4356" width="72" style="242" customWidth="1"/>
    <col min="4357" max="4357" width="0.375" style="242" customWidth="1"/>
    <col min="4358" max="4358" width="2.25" style="242" customWidth="1"/>
    <col min="4359" max="4359" width="10.75" style="242" customWidth="1"/>
    <col min="4360" max="4360" width="3.125" style="242" customWidth="1"/>
    <col min="4361" max="4608" width="12" style="242"/>
    <col min="4609" max="4609" width="3.5" style="242" bestFit="1" customWidth="1"/>
    <col min="4610" max="4610" width="4.875" style="242" customWidth="1"/>
    <col min="4611" max="4611" width="12.5" style="242" customWidth="1"/>
    <col min="4612" max="4612" width="72" style="242" customWidth="1"/>
    <col min="4613" max="4613" width="0.375" style="242" customWidth="1"/>
    <col min="4614" max="4614" width="2.25" style="242" customWidth="1"/>
    <col min="4615" max="4615" width="10.75" style="242" customWidth="1"/>
    <col min="4616" max="4616" width="3.125" style="242" customWidth="1"/>
    <col min="4617" max="4864" width="12" style="242"/>
    <col min="4865" max="4865" width="3.5" style="242" bestFit="1" customWidth="1"/>
    <col min="4866" max="4866" width="4.875" style="242" customWidth="1"/>
    <col min="4867" max="4867" width="12.5" style="242" customWidth="1"/>
    <col min="4868" max="4868" width="72" style="242" customWidth="1"/>
    <col min="4869" max="4869" width="0.375" style="242" customWidth="1"/>
    <col min="4870" max="4870" width="2.25" style="242" customWidth="1"/>
    <col min="4871" max="4871" width="10.75" style="242" customWidth="1"/>
    <col min="4872" max="4872" width="3.125" style="242" customWidth="1"/>
    <col min="4873" max="5120" width="12" style="242"/>
    <col min="5121" max="5121" width="3.5" style="242" bestFit="1" customWidth="1"/>
    <col min="5122" max="5122" width="4.875" style="242" customWidth="1"/>
    <col min="5123" max="5123" width="12.5" style="242" customWidth="1"/>
    <col min="5124" max="5124" width="72" style="242" customWidth="1"/>
    <col min="5125" max="5125" width="0.375" style="242" customWidth="1"/>
    <col min="5126" max="5126" width="2.25" style="242" customWidth="1"/>
    <col min="5127" max="5127" width="10.75" style="242" customWidth="1"/>
    <col min="5128" max="5128" width="3.125" style="242" customWidth="1"/>
    <col min="5129" max="5376" width="12" style="242"/>
    <col min="5377" max="5377" width="3.5" style="242" bestFit="1" customWidth="1"/>
    <col min="5378" max="5378" width="4.875" style="242" customWidth="1"/>
    <col min="5379" max="5379" width="12.5" style="242" customWidth="1"/>
    <col min="5380" max="5380" width="72" style="242" customWidth="1"/>
    <col min="5381" max="5381" width="0.375" style="242" customWidth="1"/>
    <col min="5382" max="5382" width="2.25" style="242" customWidth="1"/>
    <col min="5383" max="5383" width="10.75" style="242" customWidth="1"/>
    <col min="5384" max="5384" width="3.125" style="242" customWidth="1"/>
    <col min="5385" max="5632" width="12" style="242"/>
    <col min="5633" max="5633" width="3.5" style="242" bestFit="1" customWidth="1"/>
    <col min="5634" max="5634" width="4.875" style="242" customWidth="1"/>
    <col min="5635" max="5635" width="12.5" style="242" customWidth="1"/>
    <col min="5636" max="5636" width="72" style="242" customWidth="1"/>
    <col min="5637" max="5637" width="0.375" style="242" customWidth="1"/>
    <col min="5638" max="5638" width="2.25" style="242" customWidth="1"/>
    <col min="5639" max="5639" width="10.75" style="242" customWidth="1"/>
    <col min="5640" max="5640" width="3.125" style="242" customWidth="1"/>
    <col min="5641" max="5888" width="12" style="242"/>
    <col min="5889" max="5889" width="3.5" style="242" bestFit="1" customWidth="1"/>
    <col min="5890" max="5890" width="4.875" style="242" customWidth="1"/>
    <col min="5891" max="5891" width="12.5" style="242" customWidth="1"/>
    <col min="5892" max="5892" width="72" style="242" customWidth="1"/>
    <col min="5893" max="5893" width="0.375" style="242" customWidth="1"/>
    <col min="5894" max="5894" width="2.25" style="242" customWidth="1"/>
    <col min="5895" max="5895" width="10.75" style="242" customWidth="1"/>
    <col min="5896" max="5896" width="3.125" style="242" customWidth="1"/>
    <col min="5897" max="6144" width="12" style="242"/>
    <col min="6145" max="6145" width="3.5" style="242" bestFit="1" customWidth="1"/>
    <col min="6146" max="6146" width="4.875" style="242" customWidth="1"/>
    <col min="6147" max="6147" width="12.5" style="242" customWidth="1"/>
    <col min="6148" max="6148" width="72" style="242" customWidth="1"/>
    <col min="6149" max="6149" width="0.375" style="242" customWidth="1"/>
    <col min="6150" max="6150" width="2.25" style="242" customWidth="1"/>
    <col min="6151" max="6151" width="10.75" style="242" customWidth="1"/>
    <col min="6152" max="6152" width="3.125" style="242" customWidth="1"/>
    <col min="6153" max="6400" width="12" style="242"/>
    <col min="6401" max="6401" width="3.5" style="242" bestFit="1" customWidth="1"/>
    <col min="6402" max="6402" width="4.875" style="242" customWidth="1"/>
    <col min="6403" max="6403" width="12.5" style="242" customWidth="1"/>
    <col min="6404" max="6404" width="72" style="242" customWidth="1"/>
    <col min="6405" max="6405" width="0.375" style="242" customWidth="1"/>
    <col min="6406" max="6406" width="2.25" style="242" customWidth="1"/>
    <col min="6407" max="6407" width="10.75" style="242" customWidth="1"/>
    <col min="6408" max="6408" width="3.125" style="242" customWidth="1"/>
    <col min="6409" max="6656" width="12" style="242"/>
    <col min="6657" max="6657" width="3.5" style="242" bestFit="1" customWidth="1"/>
    <col min="6658" max="6658" width="4.875" style="242" customWidth="1"/>
    <col min="6659" max="6659" width="12.5" style="242" customWidth="1"/>
    <col min="6660" max="6660" width="72" style="242" customWidth="1"/>
    <col min="6661" max="6661" width="0.375" style="242" customWidth="1"/>
    <col min="6662" max="6662" width="2.25" style="242" customWidth="1"/>
    <col min="6663" max="6663" width="10.75" style="242" customWidth="1"/>
    <col min="6664" max="6664" width="3.125" style="242" customWidth="1"/>
    <col min="6665" max="6912" width="12" style="242"/>
    <col min="6913" max="6913" width="3.5" style="242" bestFit="1" customWidth="1"/>
    <col min="6914" max="6914" width="4.875" style="242" customWidth="1"/>
    <col min="6915" max="6915" width="12.5" style="242" customWidth="1"/>
    <col min="6916" max="6916" width="72" style="242" customWidth="1"/>
    <col min="6917" max="6917" width="0.375" style="242" customWidth="1"/>
    <col min="6918" max="6918" width="2.25" style="242" customWidth="1"/>
    <col min="6919" max="6919" width="10.75" style="242" customWidth="1"/>
    <col min="6920" max="6920" width="3.125" style="242" customWidth="1"/>
    <col min="6921" max="7168" width="12" style="242"/>
    <col min="7169" max="7169" width="3.5" style="242" bestFit="1" customWidth="1"/>
    <col min="7170" max="7170" width="4.875" style="242" customWidth="1"/>
    <col min="7171" max="7171" width="12.5" style="242" customWidth="1"/>
    <col min="7172" max="7172" width="72" style="242" customWidth="1"/>
    <col min="7173" max="7173" width="0.375" style="242" customWidth="1"/>
    <col min="7174" max="7174" width="2.25" style="242" customWidth="1"/>
    <col min="7175" max="7175" width="10.75" style="242" customWidth="1"/>
    <col min="7176" max="7176" width="3.125" style="242" customWidth="1"/>
    <col min="7177" max="7424" width="12" style="242"/>
    <col min="7425" max="7425" width="3.5" style="242" bestFit="1" customWidth="1"/>
    <col min="7426" max="7426" width="4.875" style="242" customWidth="1"/>
    <col min="7427" max="7427" width="12.5" style="242" customWidth="1"/>
    <col min="7428" max="7428" width="72" style="242" customWidth="1"/>
    <col min="7429" max="7429" width="0.375" style="242" customWidth="1"/>
    <col min="7430" max="7430" width="2.25" style="242" customWidth="1"/>
    <col min="7431" max="7431" width="10.75" style="242" customWidth="1"/>
    <col min="7432" max="7432" width="3.125" style="242" customWidth="1"/>
    <col min="7433" max="7680" width="12" style="242"/>
    <col min="7681" max="7681" width="3.5" style="242" bestFit="1" customWidth="1"/>
    <col min="7682" max="7682" width="4.875" style="242" customWidth="1"/>
    <col min="7683" max="7683" width="12.5" style="242" customWidth="1"/>
    <col min="7684" max="7684" width="72" style="242" customWidth="1"/>
    <col min="7685" max="7685" width="0.375" style="242" customWidth="1"/>
    <col min="7686" max="7686" width="2.25" style="242" customWidth="1"/>
    <col min="7687" max="7687" width="10.75" style="242" customWidth="1"/>
    <col min="7688" max="7688" width="3.125" style="242" customWidth="1"/>
    <col min="7689" max="7936" width="12" style="242"/>
    <col min="7937" max="7937" width="3.5" style="242" bestFit="1" customWidth="1"/>
    <col min="7938" max="7938" width="4.875" style="242" customWidth="1"/>
    <col min="7939" max="7939" width="12.5" style="242" customWidth="1"/>
    <col min="7940" max="7940" width="72" style="242" customWidth="1"/>
    <col min="7941" max="7941" width="0.375" style="242" customWidth="1"/>
    <col min="7942" max="7942" width="2.25" style="242" customWidth="1"/>
    <col min="7943" max="7943" width="10.75" style="242" customWidth="1"/>
    <col min="7944" max="7944" width="3.125" style="242" customWidth="1"/>
    <col min="7945" max="8192" width="12" style="242"/>
    <col min="8193" max="8193" width="3.5" style="242" bestFit="1" customWidth="1"/>
    <col min="8194" max="8194" width="4.875" style="242" customWidth="1"/>
    <col min="8195" max="8195" width="12.5" style="242" customWidth="1"/>
    <col min="8196" max="8196" width="72" style="242" customWidth="1"/>
    <col min="8197" max="8197" width="0.375" style="242" customWidth="1"/>
    <col min="8198" max="8198" width="2.25" style="242" customWidth="1"/>
    <col min="8199" max="8199" width="10.75" style="242" customWidth="1"/>
    <col min="8200" max="8200" width="3.125" style="242" customWidth="1"/>
    <col min="8201" max="8448" width="12" style="242"/>
    <col min="8449" max="8449" width="3.5" style="242" bestFit="1" customWidth="1"/>
    <col min="8450" max="8450" width="4.875" style="242" customWidth="1"/>
    <col min="8451" max="8451" width="12.5" style="242" customWidth="1"/>
    <col min="8452" max="8452" width="72" style="242" customWidth="1"/>
    <col min="8453" max="8453" width="0.375" style="242" customWidth="1"/>
    <col min="8454" max="8454" width="2.25" style="242" customWidth="1"/>
    <col min="8455" max="8455" width="10.75" style="242" customWidth="1"/>
    <col min="8456" max="8456" width="3.125" style="242" customWidth="1"/>
    <col min="8457" max="8704" width="12" style="242"/>
    <col min="8705" max="8705" width="3.5" style="242" bestFit="1" customWidth="1"/>
    <col min="8706" max="8706" width="4.875" style="242" customWidth="1"/>
    <col min="8707" max="8707" width="12.5" style="242" customWidth="1"/>
    <col min="8708" max="8708" width="72" style="242" customWidth="1"/>
    <col min="8709" max="8709" width="0.375" style="242" customWidth="1"/>
    <col min="8710" max="8710" width="2.25" style="242" customWidth="1"/>
    <col min="8711" max="8711" width="10.75" style="242" customWidth="1"/>
    <col min="8712" max="8712" width="3.125" style="242" customWidth="1"/>
    <col min="8713" max="8960" width="12" style="242"/>
    <col min="8961" max="8961" width="3.5" style="242" bestFit="1" customWidth="1"/>
    <col min="8962" max="8962" width="4.875" style="242" customWidth="1"/>
    <col min="8963" max="8963" width="12.5" style="242" customWidth="1"/>
    <col min="8964" max="8964" width="72" style="242" customWidth="1"/>
    <col min="8965" max="8965" width="0.375" style="242" customWidth="1"/>
    <col min="8966" max="8966" width="2.25" style="242" customWidth="1"/>
    <col min="8967" max="8967" width="10.75" style="242" customWidth="1"/>
    <col min="8968" max="8968" width="3.125" style="242" customWidth="1"/>
    <col min="8969" max="9216" width="12" style="242"/>
    <col min="9217" max="9217" width="3.5" style="242" bestFit="1" customWidth="1"/>
    <col min="9218" max="9218" width="4.875" style="242" customWidth="1"/>
    <col min="9219" max="9219" width="12.5" style="242" customWidth="1"/>
    <col min="9220" max="9220" width="72" style="242" customWidth="1"/>
    <col min="9221" max="9221" width="0.375" style="242" customWidth="1"/>
    <col min="9222" max="9222" width="2.25" style="242" customWidth="1"/>
    <col min="9223" max="9223" width="10.75" style="242" customWidth="1"/>
    <col min="9224" max="9224" width="3.125" style="242" customWidth="1"/>
    <col min="9225" max="9472" width="12" style="242"/>
    <col min="9473" max="9473" width="3.5" style="242" bestFit="1" customWidth="1"/>
    <col min="9474" max="9474" width="4.875" style="242" customWidth="1"/>
    <col min="9475" max="9475" width="12.5" style="242" customWidth="1"/>
    <col min="9476" max="9476" width="72" style="242" customWidth="1"/>
    <col min="9477" max="9477" width="0.375" style="242" customWidth="1"/>
    <col min="9478" max="9478" width="2.25" style="242" customWidth="1"/>
    <col min="9479" max="9479" width="10.75" style="242" customWidth="1"/>
    <col min="9480" max="9480" width="3.125" style="242" customWidth="1"/>
    <col min="9481" max="9728" width="12" style="242"/>
    <col min="9729" max="9729" width="3.5" style="242" bestFit="1" customWidth="1"/>
    <col min="9730" max="9730" width="4.875" style="242" customWidth="1"/>
    <col min="9731" max="9731" width="12.5" style="242" customWidth="1"/>
    <col min="9732" max="9732" width="72" style="242" customWidth="1"/>
    <col min="9733" max="9733" width="0.375" style="242" customWidth="1"/>
    <col min="9734" max="9734" width="2.25" style="242" customWidth="1"/>
    <col min="9735" max="9735" width="10.75" style="242" customWidth="1"/>
    <col min="9736" max="9736" width="3.125" style="242" customWidth="1"/>
    <col min="9737" max="9984" width="12" style="242"/>
    <col min="9985" max="9985" width="3.5" style="242" bestFit="1" customWidth="1"/>
    <col min="9986" max="9986" width="4.875" style="242" customWidth="1"/>
    <col min="9987" max="9987" width="12.5" style="242" customWidth="1"/>
    <col min="9988" max="9988" width="72" style="242" customWidth="1"/>
    <col min="9989" max="9989" width="0.375" style="242" customWidth="1"/>
    <col min="9990" max="9990" width="2.25" style="242" customWidth="1"/>
    <col min="9991" max="9991" width="10.75" style="242" customWidth="1"/>
    <col min="9992" max="9992" width="3.125" style="242" customWidth="1"/>
    <col min="9993" max="10240" width="12" style="242"/>
    <col min="10241" max="10241" width="3.5" style="242" bestFit="1" customWidth="1"/>
    <col min="10242" max="10242" width="4.875" style="242" customWidth="1"/>
    <col min="10243" max="10243" width="12.5" style="242" customWidth="1"/>
    <col min="10244" max="10244" width="72" style="242" customWidth="1"/>
    <col min="10245" max="10245" width="0.375" style="242" customWidth="1"/>
    <col min="10246" max="10246" width="2.25" style="242" customWidth="1"/>
    <col min="10247" max="10247" width="10.75" style="242" customWidth="1"/>
    <col min="10248" max="10248" width="3.125" style="242" customWidth="1"/>
    <col min="10249" max="10496" width="12" style="242"/>
    <col min="10497" max="10497" width="3.5" style="242" bestFit="1" customWidth="1"/>
    <col min="10498" max="10498" width="4.875" style="242" customWidth="1"/>
    <col min="10499" max="10499" width="12.5" style="242" customWidth="1"/>
    <col min="10500" max="10500" width="72" style="242" customWidth="1"/>
    <col min="10501" max="10501" width="0.375" style="242" customWidth="1"/>
    <col min="10502" max="10502" width="2.25" style="242" customWidth="1"/>
    <col min="10503" max="10503" width="10.75" style="242" customWidth="1"/>
    <col min="10504" max="10504" width="3.125" style="242" customWidth="1"/>
    <col min="10505" max="10752" width="12" style="242"/>
    <col min="10753" max="10753" width="3.5" style="242" bestFit="1" customWidth="1"/>
    <col min="10754" max="10754" width="4.875" style="242" customWidth="1"/>
    <col min="10755" max="10755" width="12.5" style="242" customWidth="1"/>
    <col min="10756" max="10756" width="72" style="242" customWidth="1"/>
    <col min="10757" max="10757" width="0.375" style="242" customWidth="1"/>
    <col min="10758" max="10758" width="2.25" style="242" customWidth="1"/>
    <col min="10759" max="10759" width="10.75" style="242" customWidth="1"/>
    <col min="10760" max="10760" width="3.125" style="242" customWidth="1"/>
    <col min="10761" max="11008" width="12" style="242"/>
    <col min="11009" max="11009" width="3.5" style="242" bestFit="1" customWidth="1"/>
    <col min="11010" max="11010" width="4.875" style="242" customWidth="1"/>
    <col min="11011" max="11011" width="12.5" style="242" customWidth="1"/>
    <col min="11012" max="11012" width="72" style="242" customWidth="1"/>
    <col min="11013" max="11013" width="0.375" style="242" customWidth="1"/>
    <col min="11014" max="11014" width="2.25" style="242" customWidth="1"/>
    <col min="11015" max="11015" width="10.75" style="242" customWidth="1"/>
    <col min="11016" max="11016" width="3.125" style="242" customWidth="1"/>
    <col min="11017" max="11264" width="12" style="242"/>
    <col min="11265" max="11265" width="3.5" style="242" bestFit="1" customWidth="1"/>
    <col min="11266" max="11266" width="4.875" style="242" customWidth="1"/>
    <col min="11267" max="11267" width="12.5" style="242" customWidth="1"/>
    <col min="11268" max="11268" width="72" style="242" customWidth="1"/>
    <col min="11269" max="11269" width="0.375" style="242" customWidth="1"/>
    <col min="11270" max="11270" width="2.25" style="242" customWidth="1"/>
    <col min="11271" max="11271" width="10.75" style="242" customWidth="1"/>
    <col min="11272" max="11272" width="3.125" style="242" customWidth="1"/>
    <col min="11273" max="11520" width="12" style="242"/>
    <col min="11521" max="11521" width="3.5" style="242" bestFit="1" customWidth="1"/>
    <col min="11522" max="11522" width="4.875" style="242" customWidth="1"/>
    <col min="11523" max="11523" width="12.5" style="242" customWidth="1"/>
    <col min="11524" max="11524" width="72" style="242" customWidth="1"/>
    <col min="11525" max="11525" width="0.375" style="242" customWidth="1"/>
    <col min="11526" max="11526" width="2.25" style="242" customWidth="1"/>
    <col min="11527" max="11527" width="10.75" style="242" customWidth="1"/>
    <col min="11528" max="11528" width="3.125" style="242" customWidth="1"/>
    <col min="11529" max="11776" width="12" style="242"/>
    <col min="11777" max="11777" width="3.5" style="242" bestFit="1" customWidth="1"/>
    <col min="11778" max="11778" width="4.875" style="242" customWidth="1"/>
    <col min="11779" max="11779" width="12.5" style="242" customWidth="1"/>
    <col min="11780" max="11780" width="72" style="242" customWidth="1"/>
    <col min="11781" max="11781" width="0.375" style="242" customWidth="1"/>
    <col min="11782" max="11782" width="2.25" style="242" customWidth="1"/>
    <col min="11783" max="11783" width="10.75" style="242" customWidth="1"/>
    <col min="11784" max="11784" width="3.125" style="242" customWidth="1"/>
    <col min="11785" max="12032" width="12" style="242"/>
    <col min="12033" max="12033" width="3.5" style="242" bestFit="1" customWidth="1"/>
    <col min="12034" max="12034" width="4.875" style="242" customWidth="1"/>
    <col min="12035" max="12035" width="12.5" style="242" customWidth="1"/>
    <col min="12036" max="12036" width="72" style="242" customWidth="1"/>
    <col min="12037" max="12037" width="0.375" style="242" customWidth="1"/>
    <col min="12038" max="12038" width="2.25" style="242" customWidth="1"/>
    <col min="12039" max="12039" width="10.75" style="242" customWidth="1"/>
    <col min="12040" max="12040" width="3.125" style="242" customWidth="1"/>
    <col min="12041" max="12288" width="12" style="242"/>
    <col min="12289" max="12289" width="3.5" style="242" bestFit="1" customWidth="1"/>
    <col min="12290" max="12290" width="4.875" style="242" customWidth="1"/>
    <col min="12291" max="12291" width="12.5" style="242" customWidth="1"/>
    <col min="12292" max="12292" width="72" style="242" customWidth="1"/>
    <col min="12293" max="12293" width="0.375" style="242" customWidth="1"/>
    <col min="12294" max="12294" width="2.25" style="242" customWidth="1"/>
    <col min="12295" max="12295" width="10.75" style="242" customWidth="1"/>
    <col min="12296" max="12296" width="3.125" style="242" customWidth="1"/>
    <col min="12297" max="12544" width="12" style="242"/>
    <col min="12545" max="12545" width="3.5" style="242" bestFit="1" customWidth="1"/>
    <col min="12546" max="12546" width="4.875" style="242" customWidth="1"/>
    <col min="12547" max="12547" width="12.5" style="242" customWidth="1"/>
    <col min="12548" max="12548" width="72" style="242" customWidth="1"/>
    <col min="12549" max="12549" width="0.375" style="242" customWidth="1"/>
    <col min="12550" max="12550" width="2.25" style="242" customWidth="1"/>
    <col min="12551" max="12551" width="10.75" style="242" customWidth="1"/>
    <col min="12552" max="12552" width="3.125" style="242" customWidth="1"/>
    <col min="12553" max="12800" width="12" style="242"/>
    <col min="12801" max="12801" width="3.5" style="242" bestFit="1" customWidth="1"/>
    <col min="12802" max="12802" width="4.875" style="242" customWidth="1"/>
    <col min="12803" max="12803" width="12.5" style="242" customWidth="1"/>
    <col min="12804" max="12804" width="72" style="242" customWidth="1"/>
    <col min="12805" max="12805" width="0.375" style="242" customWidth="1"/>
    <col min="12806" max="12806" width="2.25" style="242" customWidth="1"/>
    <col min="12807" max="12807" width="10.75" style="242" customWidth="1"/>
    <col min="12808" max="12808" width="3.125" style="242" customWidth="1"/>
    <col min="12809" max="13056" width="12" style="242"/>
    <col min="13057" max="13057" width="3.5" style="242" bestFit="1" customWidth="1"/>
    <col min="13058" max="13058" width="4.875" style="242" customWidth="1"/>
    <col min="13059" max="13059" width="12.5" style="242" customWidth="1"/>
    <col min="13060" max="13060" width="72" style="242" customWidth="1"/>
    <col min="13061" max="13061" width="0.375" style="242" customWidth="1"/>
    <col min="13062" max="13062" width="2.25" style="242" customWidth="1"/>
    <col min="13063" max="13063" width="10.75" style="242" customWidth="1"/>
    <col min="13064" max="13064" width="3.125" style="242" customWidth="1"/>
    <col min="13065" max="13312" width="12" style="242"/>
    <col min="13313" max="13313" width="3.5" style="242" bestFit="1" customWidth="1"/>
    <col min="13314" max="13314" width="4.875" style="242" customWidth="1"/>
    <col min="13315" max="13315" width="12.5" style="242" customWidth="1"/>
    <col min="13316" max="13316" width="72" style="242" customWidth="1"/>
    <col min="13317" max="13317" width="0.375" style="242" customWidth="1"/>
    <col min="13318" max="13318" width="2.25" style="242" customWidth="1"/>
    <col min="13319" max="13319" width="10.75" style="242" customWidth="1"/>
    <col min="13320" max="13320" width="3.125" style="242" customWidth="1"/>
    <col min="13321" max="13568" width="12" style="242"/>
    <col min="13569" max="13569" width="3.5" style="242" bestFit="1" customWidth="1"/>
    <col min="13570" max="13570" width="4.875" style="242" customWidth="1"/>
    <col min="13571" max="13571" width="12.5" style="242" customWidth="1"/>
    <col min="13572" max="13572" width="72" style="242" customWidth="1"/>
    <col min="13573" max="13573" width="0.375" style="242" customWidth="1"/>
    <col min="13574" max="13574" width="2.25" style="242" customWidth="1"/>
    <col min="13575" max="13575" width="10.75" style="242" customWidth="1"/>
    <col min="13576" max="13576" width="3.125" style="242" customWidth="1"/>
    <col min="13577" max="13824" width="12" style="242"/>
    <col min="13825" max="13825" width="3.5" style="242" bestFit="1" customWidth="1"/>
    <col min="13826" max="13826" width="4.875" style="242" customWidth="1"/>
    <col min="13827" max="13827" width="12.5" style="242" customWidth="1"/>
    <col min="13828" max="13828" width="72" style="242" customWidth="1"/>
    <col min="13829" max="13829" width="0.375" style="242" customWidth="1"/>
    <col min="13830" max="13830" width="2.25" style="242" customWidth="1"/>
    <col min="13831" max="13831" width="10.75" style="242" customWidth="1"/>
    <col min="13832" max="13832" width="3.125" style="242" customWidth="1"/>
    <col min="13833" max="14080" width="12" style="242"/>
    <col min="14081" max="14081" width="3.5" style="242" bestFit="1" customWidth="1"/>
    <col min="14082" max="14082" width="4.875" style="242" customWidth="1"/>
    <col min="14083" max="14083" width="12.5" style="242" customWidth="1"/>
    <col min="14084" max="14084" width="72" style="242" customWidth="1"/>
    <col min="14085" max="14085" width="0.375" style="242" customWidth="1"/>
    <col min="14086" max="14086" width="2.25" style="242" customWidth="1"/>
    <col min="14087" max="14087" width="10.75" style="242" customWidth="1"/>
    <col min="14088" max="14088" width="3.125" style="242" customWidth="1"/>
    <col min="14089" max="14336" width="12" style="242"/>
    <col min="14337" max="14337" width="3.5" style="242" bestFit="1" customWidth="1"/>
    <col min="14338" max="14338" width="4.875" style="242" customWidth="1"/>
    <col min="14339" max="14339" width="12.5" style="242" customWidth="1"/>
    <col min="14340" max="14340" width="72" style="242" customWidth="1"/>
    <col min="14341" max="14341" width="0.375" style="242" customWidth="1"/>
    <col min="14342" max="14342" width="2.25" style="242" customWidth="1"/>
    <col min="14343" max="14343" width="10.75" style="242" customWidth="1"/>
    <col min="14344" max="14344" width="3.125" style="242" customWidth="1"/>
    <col min="14345" max="14592" width="12" style="242"/>
    <col min="14593" max="14593" width="3.5" style="242" bestFit="1" customWidth="1"/>
    <col min="14594" max="14594" width="4.875" style="242" customWidth="1"/>
    <col min="14595" max="14595" width="12.5" style="242" customWidth="1"/>
    <col min="14596" max="14596" width="72" style="242" customWidth="1"/>
    <col min="14597" max="14597" width="0.375" style="242" customWidth="1"/>
    <col min="14598" max="14598" width="2.25" style="242" customWidth="1"/>
    <col min="14599" max="14599" width="10.75" style="242" customWidth="1"/>
    <col min="14600" max="14600" width="3.125" style="242" customWidth="1"/>
    <col min="14601" max="14848" width="12" style="242"/>
    <col min="14849" max="14849" width="3.5" style="242" bestFit="1" customWidth="1"/>
    <col min="14850" max="14850" width="4.875" style="242" customWidth="1"/>
    <col min="14851" max="14851" width="12.5" style="242" customWidth="1"/>
    <col min="14852" max="14852" width="72" style="242" customWidth="1"/>
    <col min="14853" max="14853" width="0.375" style="242" customWidth="1"/>
    <col min="14854" max="14854" width="2.25" style="242" customWidth="1"/>
    <col min="14855" max="14855" width="10.75" style="242" customWidth="1"/>
    <col min="14856" max="14856" width="3.125" style="242" customWidth="1"/>
    <col min="14857" max="15104" width="12" style="242"/>
    <col min="15105" max="15105" width="3.5" style="242" bestFit="1" customWidth="1"/>
    <col min="15106" max="15106" width="4.875" style="242" customWidth="1"/>
    <col min="15107" max="15107" width="12.5" style="242" customWidth="1"/>
    <col min="15108" max="15108" width="72" style="242" customWidth="1"/>
    <col min="15109" max="15109" width="0.375" style="242" customWidth="1"/>
    <col min="15110" max="15110" width="2.25" style="242" customWidth="1"/>
    <col min="15111" max="15111" width="10.75" style="242" customWidth="1"/>
    <col min="15112" max="15112" width="3.125" style="242" customWidth="1"/>
    <col min="15113" max="15360" width="12" style="242"/>
    <col min="15361" max="15361" width="3.5" style="242" bestFit="1" customWidth="1"/>
    <col min="15362" max="15362" width="4.875" style="242" customWidth="1"/>
    <col min="15363" max="15363" width="12.5" style="242" customWidth="1"/>
    <col min="15364" max="15364" width="72" style="242" customWidth="1"/>
    <col min="15365" max="15365" width="0.375" style="242" customWidth="1"/>
    <col min="15366" max="15366" width="2.25" style="242" customWidth="1"/>
    <col min="15367" max="15367" width="10.75" style="242" customWidth="1"/>
    <col min="15368" max="15368" width="3.125" style="242" customWidth="1"/>
    <col min="15369" max="15616" width="12" style="242"/>
    <col min="15617" max="15617" width="3.5" style="242" bestFit="1" customWidth="1"/>
    <col min="15618" max="15618" width="4.875" style="242" customWidth="1"/>
    <col min="15619" max="15619" width="12.5" style="242" customWidth="1"/>
    <col min="15620" max="15620" width="72" style="242" customWidth="1"/>
    <col min="15621" max="15621" width="0.375" style="242" customWidth="1"/>
    <col min="15622" max="15622" width="2.25" style="242" customWidth="1"/>
    <col min="15623" max="15623" width="10.75" style="242" customWidth="1"/>
    <col min="15624" max="15624" width="3.125" style="242" customWidth="1"/>
    <col min="15625" max="15872" width="12" style="242"/>
    <col min="15873" max="15873" width="3.5" style="242" bestFit="1" customWidth="1"/>
    <col min="15874" max="15874" width="4.875" style="242" customWidth="1"/>
    <col min="15875" max="15875" width="12.5" style="242" customWidth="1"/>
    <col min="15876" max="15876" width="72" style="242" customWidth="1"/>
    <col min="15877" max="15877" width="0.375" style="242" customWidth="1"/>
    <col min="15878" max="15878" width="2.25" style="242" customWidth="1"/>
    <col min="15879" max="15879" width="10.75" style="242" customWidth="1"/>
    <col min="15880" max="15880" width="3.125" style="242" customWidth="1"/>
    <col min="15881" max="16128" width="12" style="242"/>
    <col min="16129" max="16129" width="3.5" style="242" bestFit="1" customWidth="1"/>
    <col min="16130" max="16130" width="4.875" style="242" customWidth="1"/>
    <col min="16131" max="16131" width="12.5" style="242" customWidth="1"/>
    <col min="16132" max="16132" width="72" style="242" customWidth="1"/>
    <col min="16133" max="16133" width="0.375" style="242" customWidth="1"/>
    <col min="16134" max="16134" width="2.25" style="242" customWidth="1"/>
    <col min="16135" max="16135" width="10.75" style="242" customWidth="1"/>
    <col min="16136" max="16136" width="3.125" style="242" customWidth="1"/>
    <col min="16137" max="16384" width="12" style="242"/>
  </cols>
  <sheetData>
    <row r="1" spans="2:8" x14ac:dyDescent="0.15">
      <c r="D1" s="243"/>
      <c r="E1" s="243"/>
    </row>
    <row r="2" spans="2:8" ht="21" x14ac:dyDescent="0.15">
      <c r="B2" s="318" t="s">
        <v>481</v>
      </c>
      <c r="C2" s="318"/>
      <c r="D2" s="318"/>
      <c r="E2" s="244"/>
    </row>
    <row r="3" spans="2:8" ht="19.5" customHeight="1" x14ac:dyDescent="0.15">
      <c r="B3" s="319" t="s">
        <v>482</v>
      </c>
      <c r="C3" s="319"/>
      <c r="D3" s="319"/>
      <c r="E3" s="245"/>
    </row>
    <row r="4" spans="2:8" ht="30.75" customHeight="1" x14ac:dyDescent="0.15">
      <c r="B4" s="320" t="s">
        <v>483</v>
      </c>
      <c r="C4" s="320"/>
      <c r="D4" s="320"/>
      <c r="E4" s="246"/>
    </row>
    <row r="5" spans="2:8" ht="24" x14ac:dyDescent="0.15">
      <c r="B5" s="321" t="s">
        <v>484</v>
      </c>
      <c r="C5" s="324" t="s">
        <v>485</v>
      </c>
      <c r="D5" s="324" t="s">
        <v>486</v>
      </c>
      <c r="E5" s="247"/>
      <c r="F5" s="248"/>
      <c r="G5" s="248"/>
      <c r="H5" s="248"/>
    </row>
    <row r="6" spans="2:8" ht="24" x14ac:dyDescent="0.15">
      <c r="B6" s="322"/>
      <c r="C6" s="325"/>
      <c r="D6" s="327"/>
      <c r="E6" s="249"/>
      <c r="F6" s="248"/>
      <c r="G6" s="248"/>
      <c r="H6" s="248"/>
    </row>
    <row r="7" spans="2:8" ht="15" thickBot="1" x14ac:dyDescent="0.2">
      <c r="B7" s="323"/>
      <c r="C7" s="326"/>
      <c r="D7" s="328"/>
      <c r="E7" s="250"/>
    </row>
    <row r="8" spans="2:8" ht="15" thickTop="1" x14ac:dyDescent="0.15">
      <c r="B8" s="251">
        <v>1</v>
      </c>
      <c r="C8" s="252" t="s">
        <v>487</v>
      </c>
      <c r="D8" s="253" t="s">
        <v>488</v>
      </c>
      <c r="E8" s="254"/>
    </row>
    <row r="9" spans="2:8" x14ac:dyDescent="0.15">
      <c r="B9" s="251">
        <v>2</v>
      </c>
      <c r="C9" s="255" t="s">
        <v>489</v>
      </c>
      <c r="D9" s="253" t="s">
        <v>490</v>
      </c>
      <c r="E9" s="254"/>
    </row>
    <row r="10" spans="2:8" x14ac:dyDescent="0.15">
      <c r="B10" s="251">
        <v>3</v>
      </c>
      <c r="C10" s="252" t="s">
        <v>491</v>
      </c>
      <c r="D10" s="253" t="s">
        <v>492</v>
      </c>
      <c r="E10" s="254"/>
    </row>
    <row r="11" spans="2:8" x14ac:dyDescent="0.15">
      <c r="B11" s="251">
        <v>4</v>
      </c>
      <c r="C11" s="252" t="s">
        <v>493</v>
      </c>
      <c r="D11" s="253" t="s">
        <v>494</v>
      </c>
      <c r="E11" s="254"/>
    </row>
    <row r="12" spans="2:8" x14ac:dyDescent="0.15">
      <c r="B12" s="251">
        <v>5</v>
      </c>
      <c r="C12" s="255" t="s">
        <v>495</v>
      </c>
      <c r="D12" s="253" t="s">
        <v>496</v>
      </c>
      <c r="E12" s="254"/>
    </row>
    <row r="13" spans="2:8" ht="62.25" customHeight="1" x14ac:dyDescent="0.15">
      <c r="B13" s="251">
        <v>6</v>
      </c>
      <c r="C13" s="255" t="s">
        <v>497</v>
      </c>
      <c r="D13" s="253" t="s">
        <v>498</v>
      </c>
      <c r="E13" s="254"/>
    </row>
    <row r="14" spans="2:8" x14ac:dyDescent="0.15">
      <c r="B14" s="251">
        <v>7</v>
      </c>
      <c r="C14" s="252" t="s">
        <v>499</v>
      </c>
      <c r="D14" s="253" t="s">
        <v>500</v>
      </c>
      <c r="E14" s="254"/>
    </row>
    <row r="15" spans="2:8" x14ac:dyDescent="0.15">
      <c r="B15" s="251">
        <v>8</v>
      </c>
      <c r="C15" s="252" t="s">
        <v>501</v>
      </c>
      <c r="D15" s="256" t="s">
        <v>502</v>
      </c>
      <c r="E15" s="242"/>
    </row>
    <row r="16" spans="2:8" x14ac:dyDescent="0.15">
      <c r="B16" s="251">
        <v>9</v>
      </c>
      <c r="C16" s="252" t="s">
        <v>503</v>
      </c>
      <c r="D16" s="253" t="s">
        <v>504</v>
      </c>
      <c r="E16" s="254"/>
    </row>
    <row r="17" spans="2:5" x14ac:dyDescent="0.15">
      <c r="B17" s="251">
        <v>10</v>
      </c>
      <c r="C17" s="252" t="s">
        <v>505</v>
      </c>
      <c r="D17" s="253" t="s">
        <v>506</v>
      </c>
      <c r="E17" s="254"/>
    </row>
    <row r="18" spans="2:5" x14ac:dyDescent="0.15">
      <c r="B18" s="251">
        <v>11</v>
      </c>
      <c r="C18" s="252" t="s">
        <v>507</v>
      </c>
      <c r="D18" s="253" t="s">
        <v>508</v>
      </c>
      <c r="E18" s="254"/>
    </row>
    <row r="19" spans="2:5" x14ac:dyDescent="0.15">
      <c r="B19" s="251">
        <v>12</v>
      </c>
      <c r="C19" s="252" t="s">
        <v>509</v>
      </c>
      <c r="D19" s="253" t="s">
        <v>510</v>
      </c>
      <c r="E19" s="254"/>
    </row>
    <row r="20" spans="2:5" x14ac:dyDescent="0.15">
      <c r="B20" s="251">
        <v>13</v>
      </c>
      <c r="C20" s="252" t="s">
        <v>511</v>
      </c>
      <c r="D20" s="253" t="s">
        <v>119</v>
      </c>
      <c r="E20" s="254"/>
    </row>
    <row r="21" spans="2:5" x14ac:dyDescent="0.15">
      <c r="B21" s="251">
        <v>14</v>
      </c>
      <c r="C21" s="252" t="s">
        <v>512</v>
      </c>
      <c r="D21" s="253" t="s">
        <v>513</v>
      </c>
      <c r="E21" s="254"/>
    </row>
    <row r="22" spans="2:5" x14ac:dyDescent="0.15">
      <c r="B22" s="251">
        <v>15</v>
      </c>
      <c r="C22" s="252" t="s">
        <v>514</v>
      </c>
      <c r="D22" s="253" t="s">
        <v>515</v>
      </c>
      <c r="E22" s="254"/>
    </row>
    <row r="23" spans="2:5" x14ac:dyDescent="0.15">
      <c r="B23" s="251">
        <v>16</v>
      </c>
      <c r="C23" s="252" t="s">
        <v>516</v>
      </c>
      <c r="D23" s="253" t="s">
        <v>117</v>
      </c>
      <c r="E23" s="254"/>
    </row>
    <row r="24" spans="2:5" x14ac:dyDescent="0.15">
      <c r="B24" s="251">
        <v>17</v>
      </c>
      <c r="C24" s="252" t="s">
        <v>517</v>
      </c>
      <c r="D24" s="253" t="s">
        <v>518</v>
      </c>
      <c r="E24" s="254"/>
    </row>
    <row r="25" spans="2:5" x14ac:dyDescent="0.15">
      <c r="B25" s="251">
        <v>18</v>
      </c>
      <c r="C25" s="252" t="s">
        <v>519</v>
      </c>
      <c r="D25" s="253" t="s">
        <v>520</v>
      </c>
      <c r="E25" s="254"/>
    </row>
    <row r="26" spans="2:5" x14ac:dyDescent="0.15">
      <c r="B26" s="251">
        <v>19</v>
      </c>
      <c r="C26" s="252" t="s">
        <v>521</v>
      </c>
      <c r="D26" s="253" t="s">
        <v>522</v>
      </c>
      <c r="E26" s="254"/>
    </row>
    <row r="27" spans="2:5" x14ac:dyDescent="0.15">
      <c r="B27" s="251">
        <v>20</v>
      </c>
      <c r="C27" s="252" t="s">
        <v>523</v>
      </c>
      <c r="D27" s="253" t="s">
        <v>524</v>
      </c>
      <c r="E27" s="254"/>
    </row>
    <row r="28" spans="2:5" x14ac:dyDescent="0.15">
      <c r="B28" s="251">
        <v>21</v>
      </c>
      <c r="C28" s="252" t="s">
        <v>525</v>
      </c>
      <c r="D28" s="253" t="s">
        <v>526</v>
      </c>
      <c r="E28" s="254"/>
    </row>
    <row r="29" spans="2:5" x14ac:dyDescent="0.15">
      <c r="B29" s="251">
        <v>22</v>
      </c>
      <c r="C29" s="252" t="s">
        <v>527</v>
      </c>
      <c r="D29" s="257" t="s">
        <v>528</v>
      </c>
      <c r="E29" s="242"/>
    </row>
    <row r="30" spans="2:5" x14ac:dyDescent="0.15">
      <c r="B30" s="251">
        <v>23</v>
      </c>
      <c r="C30" s="252" t="s">
        <v>529</v>
      </c>
      <c r="D30" s="257" t="s">
        <v>530</v>
      </c>
      <c r="E30" s="258"/>
    </row>
    <row r="31" spans="2:5" x14ac:dyDescent="0.15">
      <c r="B31" s="251">
        <v>24</v>
      </c>
      <c r="C31" s="252" t="s">
        <v>531</v>
      </c>
      <c r="D31" s="257" t="s">
        <v>532</v>
      </c>
      <c r="E31" s="258"/>
    </row>
    <row r="32" spans="2:5" x14ac:dyDescent="0.15">
      <c r="B32" s="251">
        <v>25</v>
      </c>
      <c r="C32" s="252" t="s">
        <v>533</v>
      </c>
      <c r="D32" s="257" t="s">
        <v>534</v>
      </c>
      <c r="E32" s="258"/>
    </row>
    <row r="33" spans="2:5" x14ac:dyDescent="0.15">
      <c r="B33" s="251">
        <v>26</v>
      </c>
      <c r="C33" s="252" t="s">
        <v>535</v>
      </c>
      <c r="D33" s="257" t="s">
        <v>536</v>
      </c>
      <c r="E33" s="258"/>
    </row>
    <row r="34" spans="2:5" x14ac:dyDescent="0.15">
      <c r="B34" s="251">
        <v>27</v>
      </c>
      <c r="C34" s="252" t="s">
        <v>537</v>
      </c>
      <c r="D34" s="257" t="s">
        <v>538</v>
      </c>
      <c r="E34" s="258"/>
    </row>
    <row r="35" spans="2:5" x14ac:dyDescent="0.15">
      <c r="B35" s="251">
        <v>28</v>
      </c>
      <c r="C35" s="252" t="s">
        <v>539</v>
      </c>
      <c r="D35" s="257" t="s">
        <v>540</v>
      </c>
      <c r="E35" s="258"/>
    </row>
    <row r="36" spans="2:5" ht="45" customHeight="1" x14ac:dyDescent="0.15">
      <c r="B36" s="251">
        <v>29</v>
      </c>
      <c r="C36" s="252" t="s">
        <v>541</v>
      </c>
      <c r="D36" s="256" t="s">
        <v>542</v>
      </c>
      <c r="E36" s="258"/>
    </row>
    <row r="37" spans="2:5" x14ac:dyDescent="0.15">
      <c r="B37" s="251">
        <v>30</v>
      </c>
      <c r="C37" s="252" t="s">
        <v>543</v>
      </c>
      <c r="D37" s="257" t="s">
        <v>544</v>
      </c>
      <c r="E37" s="258"/>
    </row>
    <row r="38" spans="2:5" x14ac:dyDescent="0.15">
      <c r="B38" s="251">
        <v>31</v>
      </c>
      <c r="C38" s="252" t="s">
        <v>545</v>
      </c>
      <c r="D38" s="257" t="s">
        <v>546</v>
      </c>
      <c r="E38" s="258"/>
    </row>
    <row r="39" spans="2:5" x14ac:dyDescent="0.15">
      <c r="B39" s="251">
        <v>32</v>
      </c>
      <c r="C39" s="252" t="s">
        <v>547</v>
      </c>
      <c r="D39" s="257" t="s">
        <v>548</v>
      </c>
      <c r="E39" s="258"/>
    </row>
    <row r="40" spans="2:5" x14ac:dyDescent="0.15">
      <c r="B40" s="251">
        <v>33</v>
      </c>
      <c r="C40" s="252" t="s">
        <v>549</v>
      </c>
      <c r="D40" s="257" t="s">
        <v>550</v>
      </c>
      <c r="E40" s="258"/>
    </row>
    <row r="41" spans="2:5" x14ac:dyDescent="0.15">
      <c r="B41" s="251">
        <v>34</v>
      </c>
      <c r="C41" s="252" t="s">
        <v>551</v>
      </c>
      <c r="D41" s="257" t="s">
        <v>221</v>
      </c>
      <c r="E41" s="258"/>
    </row>
    <row r="42" spans="2:5" x14ac:dyDescent="0.15">
      <c r="B42" s="251">
        <v>35</v>
      </c>
      <c r="C42" s="252" t="s">
        <v>552</v>
      </c>
      <c r="D42" s="257" t="s">
        <v>227</v>
      </c>
      <c r="E42" s="258"/>
    </row>
    <row r="43" spans="2:5" x14ac:dyDescent="0.15">
      <c r="B43" s="251">
        <v>36</v>
      </c>
      <c r="C43" s="252" t="s">
        <v>553</v>
      </c>
      <c r="D43" s="257" t="s">
        <v>554</v>
      </c>
      <c r="E43" s="258"/>
    </row>
    <row r="44" spans="2:5" x14ac:dyDescent="0.15">
      <c r="B44" s="251">
        <v>37</v>
      </c>
      <c r="C44" s="252" t="s">
        <v>555</v>
      </c>
      <c r="D44" s="253" t="s">
        <v>556</v>
      </c>
      <c r="E44" s="254"/>
    </row>
    <row r="45" spans="2:5" x14ac:dyDescent="0.15">
      <c r="B45" s="251">
        <v>38</v>
      </c>
      <c r="C45" s="252" t="s">
        <v>557</v>
      </c>
      <c r="D45" s="257" t="s">
        <v>558</v>
      </c>
      <c r="E45" s="258"/>
    </row>
    <row r="46" spans="2:5" x14ac:dyDescent="0.15">
      <c r="B46" s="251">
        <v>39</v>
      </c>
      <c r="C46" s="252" t="s">
        <v>559</v>
      </c>
      <c r="D46" s="253" t="s">
        <v>560</v>
      </c>
      <c r="E46" s="254"/>
    </row>
    <row r="47" spans="2:5" x14ac:dyDescent="0.15">
      <c r="B47" s="251">
        <v>40</v>
      </c>
      <c r="C47" s="252" t="s">
        <v>561</v>
      </c>
      <c r="D47" s="257" t="s">
        <v>562</v>
      </c>
      <c r="E47" s="258"/>
    </row>
    <row r="48" spans="2:5" x14ac:dyDescent="0.15">
      <c r="B48" s="251">
        <v>41</v>
      </c>
      <c r="C48" s="252" t="s">
        <v>563</v>
      </c>
      <c r="D48" s="257" t="s">
        <v>564</v>
      </c>
      <c r="E48" s="258"/>
    </row>
    <row r="49" spans="2:5" x14ac:dyDescent="0.15">
      <c r="B49" s="251">
        <v>42</v>
      </c>
      <c r="C49" s="252" t="s">
        <v>565</v>
      </c>
      <c r="D49" s="257" t="s">
        <v>566</v>
      </c>
      <c r="E49" s="258"/>
    </row>
    <row r="50" spans="2:5" x14ac:dyDescent="0.15">
      <c r="B50" s="251">
        <v>43</v>
      </c>
      <c r="C50" s="252" t="s">
        <v>567</v>
      </c>
      <c r="D50" s="253" t="s">
        <v>568</v>
      </c>
      <c r="E50" s="254"/>
    </row>
    <row r="51" spans="2:5" x14ac:dyDescent="0.15">
      <c r="B51" s="251">
        <v>44</v>
      </c>
      <c r="C51" s="252" t="s">
        <v>569</v>
      </c>
      <c r="D51" s="253" t="s">
        <v>161</v>
      </c>
      <c r="E51" s="254"/>
    </row>
    <row r="52" spans="2:5" x14ac:dyDescent="0.15">
      <c r="B52" s="251">
        <v>45</v>
      </c>
      <c r="C52" s="252" t="s">
        <v>570</v>
      </c>
      <c r="D52" s="253" t="s">
        <v>571</v>
      </c>
      <c r="E52" s="254"/>
    </row>
    <row r="53" spans="2:5" x14ac:dyDescent="0.15">
      <c r="B53" s="251">
        <v>46</v>
      </c>
      <c r="C53" s="252" t="s">
        <v>572</v>
      </c>
      <c r="D53" s="257" t="s">
        <v>573</v>
      </c>
      <c r="E53" s="258"/>
    </row>
    <row r="54" spans="2:5" x14ac:dyDescent="0.15">
      <c r="B54" s="251">
        <v>47</v>
      </c>
      <c r="C54" s="252" t="s">
        <v>574</v>
      </c>
      <c r="D54" s="253" t="s">
        <v>575</v>
      </c>
      <c r="E54" s="254"/>
    </row>
    <row r="55" spans="2:5" x14ac:dyDescent="0.15">
      <c r="B55" s="251">
        <v>48</v>
      </c>
      <c r="C55" s="252" t="s">
        <v>576</v>
      </c>
      <c r="D55" s="253" t="s">
        <v>577</v>
      </c>
      <c r="E55" s="254"/>
    </row>
    <row r="56" spans="2:5" x14ac:dyDescent="0.15">
      <c r="B56" s="251">
        <v>49</v>
      </c>
      <c r="C56" s="252" t="s">
        <v>578</v>
      </c>
      <c r="D56" s="253" t="s">
        <v>579</v>
      </c>
      <c r="E56" s="254"/>
    </row>
    <row r="57" spans="2:5" s="241" customFormat="1" x14ac:dyDescent="0.15">
      <c r="B57" s="251">
        <v>50</v>
      </c>
      <c r="C57" s="252" t="s">
        <v>580</v>
      </c>
      <c r="D57" s="257" t="s">
        <v>581</v>
      </c>
      <c r="E57" s="258"/>
    </row>
    <row r="58" spans="2:5" x14ac:dyDescent="0.15">
      <c r="B58" s="251">
        <v>51</v>
      </c>
      <c r="C58" s="252" t="s">
        <v>582</v>
      </c>
      <c r="D58" s="253" t="s">
        <v>583</v>
      </c>
      <c r="E58" s="254"/>
    </row>
    <row r="59" spans="2:5" x14ac:dyDescent="0.15">
      <c r="B59" s="251">
        <v>52</v>
      </c>
      <c r="C59" s="252" t="s">
        <v>584</v>
      </c>
      <c r="D59" s="253" t="s">
        <v>585</v>
      </c>
      <c r="E59" s="254"/>
    </row>
    <row r="60" spans="2:5" x14ac:dyDescent="0.15">
      <c r="B60" s="251">
        <v>53</v>
      </c>
      <c r="C60" s="252" t="s">
        <v>586</v>
      </c>
      <c r="D60" s="253" t="s">
        <v>587</v>
      </c>
      <c r="E60" s="254"/>
    </row>
    <row r="61" spans="2:5" x14ac:dyDescent="0.15">
      <c r="B61" s="251">
        <v>54</v>
      </c>
      <c r="C61" s="252" t="s">
        <v>588</v>
      </c>
      <c r="D61" s="253" t="s">
        <v>589</v>
      </c>
      <c r="E61" s="254"/>
    </row>
    <row r="62" spans="2:5" x14ac:dyDescent="0.15">
      <c r="B62" s="251">
        <v>55</v>
      </c>
      <c r="C62" s="252" t="s">
        <v>590</v>
      </c>
      <c r="D62" s="253" t="s">
        <v>591</v>
      </c>
      <c r="E62" s="254"/>
    </row>
    <row r="63" spans="2:5" x14ac:dyDescent="0.15">
      <c r="B63" s="251">
        <v>56</v>
      </c>
      <c r="C63" s="252" t="s">
        <v>592</v>
      </c>
      <c r="D63" s="257" t="s">
        <v>593</v>
      </c>
      <c r="E63" s="258"/>
    </row>
    <row r="64" spans="2:5" x14ac:dyDescent="0.15">
      <c r="B64" s="251">
        <v>57</v>
      </c>
      <c r="C64" s="252" t="s">
        <v>594</v>
      </c>
      <c r="D64" s="253" t="s">
        <v>595</v>
      </c>
      <c r="E64" s="254"/>
    </row>
    <row r="65" spans="2:5" x14ac:dyDescent="0.15">
      <c r="B65" s="251">
        <v>58</v>
      </c>
      <c r="C65" s="252" t="s">
        <v>596</v>
      </c>
      <c r="D65" s="257" t="s">
        <v>597</v>
      </c>
      <c r="E65" s="258"/>
    </row>
    <row r="66" spans="2:5" x14ac:dyDescent="0.15">
      <c r="B66" s="251">
        <v>59</v>
      </c>
      <c r="C66" s="259">
        <v>67</v>
      </c>
      <c r="D66" s="260" t="s">
        <v>598</v>
      </c>
      <c r="E66" s="254"/>
    </row>
    <row r="67" spans="2:5" x14ac:dyDescent="0.15">
      <c r="B67" s="251">
        <v>60</v>
      </c>
      <c r="C67" s="259">
        <v>68</v>
      </c>
      <c r="D67" s="260" t="s">
        <v>599</v>
      </c>
      <c r="E67" s="254"/>
    </row>
    <row r="68" spans="2:5" x14ac:dyDescent="0.15">
      <c r="B68" s="251">
        <v>61</v>
      </c>
      <c r="C68" s="259">
        <v>69</v>
      </c>
      <c r="D68" s="253" t="s">
        <v>600</v>
      </c>
      <c r="E68" s="254"/>
    </row>
    <row r="69" spans="2:5" x14ac:dyDescent="0.15">
      <c r="B69" s="251">
        <v>62</v>
      </c>
      <c r="C69" s="259">
        <v>70</v>
      </c>
      <c r="D69" s="257" t="s">
        <v>165</v>
      </c>
      <c r="E69" s="258"/>
    </row>
    <row r="70" spans="2:5" x14ac:dyDescent="0.15">
      <c r="B70" s="251">
        <v>63</v>
      </c>
      <c r="C70" s="259">
        <v>71</v>
      </c>
      <c r="D70" s="257" t="s">
        <v>601</v>
      </c>
      <c r="E70" s="258"/>
    </row>
    <row r="71" spans="2:5" x14ac:dyDescent="0.15">
      <c r="B71" s="251">
        <v>64</v>
      </c>
      <c r="C71" s="259">
        <v>72</v>
      </c>
      <c r="D71" s="256" t="s">
        <v>602</v>
      </c>
      <c r="E71" s="261"/>
    </row>
    <row r="72" spans="2:5" x14ac:dyDescent="0.15">
      <c r="B72" s="251">
        <v>65</v>
      </c>
      <c r="C72" s="259">
        <v>73</v>
      </c>
      <c r="D72" s="257" t="s">
        <v>189</v>
      </c>
      <c r="E72" s="258"/>
    </row>
    <row r="73" spans="2:5" x14ac:dyDescent="0.15">
      <c r="B73" s="251">
        <v>66</v>
      </c>
      <c r="C73" s="259">
        <v>74</v>
      </c>
      <c r="D73" s="257" t="s">
        <v>603</v>
      </c>
      <c r="E73" s="258"/>
    </row>
    <row r="74" spans="2:5" x14ac:dyDescent="0.15">
      <c r="B74" s="251">
        <v>67</v>
      </c>
      <c r="C74" s="259">
        <v>75</v>
      </c>
      <c r="D74" s="257" t="s">
        <v>181</v>
      </c>
      <c r="E74" s="242"/>
    </row>
    <row r="75" spans="2:5" x14ac:dyDescent="0.15">
      <c r="B75" s="251">
        <v>68</v>
      </c>
      <c r="C75" s="259">
        <v>76</v>
      </c>
      <c r="D75" s="257" t="s">
        <v>153</v>
      </c>
      <c r="E75" s="242"/>
    </row>
    <row r="76" spans="2:5" x14ac:dyDescent="0.15">
      <c r="B76" s="251">
        <v>69</v>
      </c>
      <c r="C76" s="259">
        <v>77</v>
      </c>
      <c r="D76" s="257" t="s">
        <v>604</v>
      </c>
      <c r="E76" s="258"/>
    </row>
    <row r="77" spans="2:5" x14ac:dyDescent="0.15">
      <c r="B77" s="251">
        <v>70</v>
      </c>
      <c r="C77" s="259">
        <v>78</v>
      </c>
      <c r="D77" s="257" t="s">
        <v>605</v>
      </c>
      <c r="E77" s="258"/>
    </row>
    <row r="78" spans="2:5" x14ac:dyDescent="0.15">
      <c r="B78" s="251">
        <v>71</v>
      </c>
      <c r="C78" s="259">
        <v>79</v>
      </c>
      <c r="D78" s="256" t="s">
        <v>179</v>
      </c>
      <c r="E78" s="261"/>
    </row>
    <row r="79" spans="2:5" x14ac:dyDescent="0.15">
      <c r="B79" s="251">
        <v>72</v>
      </c>
      <c r="C79" s="259">
        <v>80</v>
      </c>
      <c r="D79" s="256" t="s">
        <v>197</v>
      </c>
      <c r="E79" s="261"/>
    </row>
    <row r="80" spans="2:5" x14ac:dyDescent="0.15">
      <c r="B80" s="251">
        <v>73</v>
      </c>
      <c r="C80" s="259">
        <v>81</v>
      </c>
      <c r="D80" s="257" t="s">
        <v>606</v>
      </c>
      <c r="E80" s="258"/>
    </row>
    <row r="81" spans="2:5" x14ac:dyDescent="0.15">
      <c r="B81" s="251">
        <v>74</v>
      </c>
      <c r="C81" s="259">
        <v>82</v>
      </c>
      <c r="D81" s="257" t="s">
        <v>207</v>
      </c>
      <c r="E81" s="258"/>
    </row>
    <row r="82" spans="2:5" x14ac:dyDescent="0.15">
      <c r="B82" s="251">
        <v>75</v>
      </c>
      <c r="C82" s="259">
        <v>83</v>
      </c>
      <c r="D82" s="253" t="s">
        <v>607</v>
      </c>
      <c r="E82" s="254"/>
    </row>
    <row r="83" spans="2:5" x14ac:dyDescent="0.15">
      <c r="B83" s="251">
        <v>76</v>
      </c>
      <c r="C83" s="259">
        <v>84</v>
      </c>
      <c r="D83" s="260" t="s">
        <v>608</v>
      </c>
      <c r="E83" s="254"/>
    </row>
    <row r="84" spans="2:5" x14ac:dyDescent="0.15">
      <c r="B84" s="251">
        <v>77</v>
      </c>
      <c r="C84" s="259">
        <v>85</v>
      </c>
      <c r="D84" s="260" t="s">
        <v>609</v>
      </c>
      <c r="E84" s="254"/>
    </row>
    <row r="85" spans="2:5" x14ac:dyDescent="0.15">
      <c r="B85" s="251">
        <v>78</v>
      </c>
      <c r="C85" s="259">
        <v>86</v>
      </c>
      <c r="D85" s="260" t="s">
        <v>610</v>
      </c>
      <c r="E85" s="254"/>
    </row>
    <row r="86" spans="2:5" x14ac:dyDescent="0.15">
      <c r="B86" s="251">
        <v>79</v>
      </c>
      <c r="C86" s="259">
        <v>87</v>
      </c>
      <c r="D86" s="253" t="s">
        <v>611</v>
      </c>
      <c r="E86" s="254"/>
    </row>
    <row r="87" spans="2:5" x14ac:dyDescent="0.15">
      <c r="B87" s="251">
        <v>80</v>
      </c>
      <c r="C87" s="259">
        <v>88</v>
      </c>
      <c r="D87" s="253" t="s">
        <v>205</v>
      </c>
      <c r="E87" s="254"/>
    </row>
    <row r="88" spans="2:5" x14ac:dyDescent="0.15">
      <c r="B88" s="251">
        <v>81</v>
      </c>
      <c r="C88" s="259">
        <v>89</v>
      </c>
      <c r="D88" s="253" t="s">
        <v>612</v>
      </c>
      <c r="E88" s="254"/>
    </row>
    <row r="89" spans="2:5" x14ac:dyDescent="0.15">
      <c r="B89" s="251">
        <v>82</v>
      </c>
      <c r="C89" s="259">
        <v>90</v>
      </c>
      <c r="D89" s="253" t="s">
        <v>613</v>
      </c>
      <c r="E89" s="254"/>
    </row>
    <row r="90" spans="2:5" x14ac:dyDescent="0.15">
      <c r="B90" s="251">
        <v>83</v>
      </c>
      <c r="C90" s="259">
        <v>91</v>
      </c>
      <c r="D90" s="257" t="s">
        <v>232</v>
      </c>
      <c r="E90" s="258"/>
    </row>
    <row r="91" spans="2:5" ht="36.75" customHeight="1" x14ac:dyDescent="0.15">
      <c r="B91" s="251">
        <v>84</v>
      </c>
      <c r="C91" s="259">
        <v>92</v>
      </c>
      <c r="D91" s="253" t="s">
        <v>614</v>
      </c>
      <c r="E91" s="254"/>
    </row>
    <row r="92" spans="2:5" ht="36.75" customHeight="1" x14ac:dyDescent="0.15">
      <c r="B92" s="251">
        <v>85</v>
      </c>
      <c r="C92" s="259">
        <v>95</v>
      </c>
      <c r="D92" s="253" t="s">
        <v>615</v>
      </c>
      <c r="E92" s="254"/>
    </row>
    <row r="93" spans="2:5" ht="14.25" customHeight="1" x14ac:dyDescent="0.15">
      <c r="B93" s="316" t="s">
        <v>616</v>
      </c>
      <c r="C93" s="317"/>
      <c r="D93" s="317"/>
      <c r="E93" s="93"/>
    </row>
    <row r="94" spans="2:5" x14ac:dyDescent="0.15">
      <c r="B94" s="317"/>
      <c r="C94" s="317"/>
      <c r="D94" s="317"/>
      <c r="E94" s="93"/>
    </row>
    <row r="95" spans="2:5" x14ac:dyDescent="0.15">
      <c r="B95" s="317"/>
      <c r="C95" s="317"/>
      <c r="D95" s="317"/>
      <c r="E95" s="93"/>
    </row>
    <row r="96" spans="2:5" x14ac:dyDescent="0.15">
      <c r="B96" s="317"/>
      <c r="C96" s="317"/>
      <c r="D96" s="317"/>
      <c r="E96" s="93"/>
    </row>
    <row r="97" spans="2:5" x14ac:dyDescent="0.15">
      <c r="B97" s="317"/>
      <c r="C97" s="317"/>
      <c r="D97" s="317"/>
      <c r="E97" s="93"/>
    </row>
    <row r="98" spans="2:5" x14ac:dyDescent="0.15">
      <c r="B98" s="317"/>
      <c r="C98" s="317"/>
      <c r="D98" s="317"/>
      <c r="E98" s="93"/>
    </row>
    <row r="99" spans="2:5" x14ac:dyDescent="0.15">
      <c r="D99" s="93"/>
      <c r="E99" s="93"/>
    </row>
    <row r="100" spans="2:5" x14ac:dyDescent="0.15">
      <c r="D100" s="93"/>
      <c r="E100" s="93"/>
    </row>
    <row r="101" spans="2:5" x14ac:dyDescent="0.15">
      <c r="D101" s="93"/>
      <c r="E101" s="93"/>
    </row>
    <row r="102" spans="2:5" x14ac:dyDescent="0.15">
      <c r="D102" s="93"/>
      <c r="E102" s="93"/>
    </row>
    <row r="103" spans="2:5" x14ac:dyDescent="0.15">
      <c r="D103" s="93"/>
      <c r="E103" s="93"/>
    </row>
    <row r="104" spans="2:5" x14ac:dyDescent="0.15">
      <c r="D104" s="93"/>
      <c r="E104" s="93"/>
    </row>
    <row r="105" spans="2:5" x14ac:dyDescent="0.15">
      <c r="D105" s="93"/>
      <c r="E105" s="93"/>
    </row>
    <row r="106" spans="2:5" x14ac:dyDescent="0.15">
      <c r="D106" s="93"/>
      <c r="E106" s="93"/>
    </row>
    <row r="107" spans="2:5" x14ac:dyDescent="0.15">
      <c r="D107" s="93"/>
      <c r="E107" s="93"/>
    </row>
    <row r="108" spans="2:5" x14ac:dyDescent="0.15">
      <c r="D108" s="93"/>
      <c r="E108" s="93"/>
    </row>
    <row r="109" spans="2:5" x14ac:dyDescent="0.15">
      <c r="D109" s="93"/>
      <c r="E109" s="93"/>
    </row>
    <row r="110" spans="2:5" x14ac:dyDescent="0.15">
      <c r="D110" s="93"/>
      <c r="E110" s="93"/>
    </row>
  </sheetData>
  <mergeCells count="7">
    <mergeCell ref="B93:D98"/>
    <mergeCell ref="B2:D2"/>
    <mergeCell ref="B3:D3"/>
    <mergeCell ref="B4:D4"/>
    <mergeCell ref="B5:B7"/>
    <mergeCell ref="C5:C7"/>
    <mergeCell ref="D5:D7"/>
  </mergeCells>
  <phoneticPr fontId="2"/>
  <printOptions horizontalCentered="1"/>
  <pageMargins left="0.7" right="0.7" top="0.75" bottom="0.75" header="0.3" footer="0.3"/>
  <pageSetup paperSize="9" scale="96" fitToHeight="3" orientation="portrait" cellComments="asDisplayed" r:id="rId1"/>
  <headerFooter alignWithMargins="0"/>
  <rowBreaks count="1" manualBreakCount="1">
    <brk id="46"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
  <sheetViews>
    <sheetView workbookViewId="0">
      <selection activeCell="B16" sqref="B16"/>
    </sheetView>
  </sheetViews>
  <sheetFormatPr defaultRowHeight="13.5" x14ac:dyDescent="0.15"/>
  <cols>
    <col min="2" max="2" width="34.125" style="105" customWidth="1"/>
    <col min="3" max="3" width="21.375" bestFit="1" customWidth="1"/>
  </cols>
  <sheetData>
    <row r="1" spans="1:3" x14ac:dyDescent="0.15">
      <c r="A1" t="s">
        <v>286</v>
      </c>
      <c r="C1" t="s">
        <v>442</v>
      </c>
    </row>
    <row r="2" spans="1:3" x14ac:dyDescent="0.15">
      <c r="A2" t="s">
        <v>287</v>
      </c>
      <c r="B2" s="105" t="s">
        <v>479</v>
      </c>
    </row>
    <row r="3" spans="1:3" x14ac:dyDescent="0.15">
      <c r="A3" t="s">
        <v>288</v>
      </c>
      <c r="B3" s="105" t="s">
        <v>480</v>
      </c>
    </row>
    <row r="4" spans="1:3" x14ac:dyDescent="0.15">
      <c r="A4" t="s">
        <v>289</v>
      </c>
      <c r="B4" s="105" t="s">
        <v>426</v>
      </c>
      <c r="C4" t="s">
        <v>443</v>
      </c>
    </row>
    <row r="5" spans="1:3" x14ac:dyDescent="0.15">
      <c r="A5" t="s">
        <v>290</v>
      </c>
      <c r="B5" s="105" t="s">
        <v>427</v>
      </c>
      <c r="C5" t="s">
        <v>444</v>
      </c>
    </row>
    <row r="6" spans="1:3" x14ac:dyDescent="0.15">
      <c r="A6" t="s">
        <v>291</v>
      </c>
      <c r="B6" s="105" t="s">
        <v>428</v>
      </c>
    </row>
    <row r="7" spans="1:3" x14ac:dyDescent="0.15">
      <c r="A7" t="s">
        <v>292</v>
      </c>
      <c r="B7" s="105" t="s">
        <v>429</v>
      </c>
      <c r="C7" t="s">
        <v>445</v>
      </c>
    </row>
    <row r="8" spans="1:3" x14ac:dyDescent="0.15">
      <c r="A8" t="s">
        <v>293</v>
      </c>
      <c r="B8" s="105" t="s">
        <v>430</v>
      </c>
      <c r="C8" s="65" t="s">
        <v>443</v>
      </c>
    </row>
    <row r="9" spans="1:3" x14ac:dyDescent="0.15">
      <c r="A9" t="s">
        <v>294</v>
      </c>
      <c r="B9" s="105" t="s">
        <v>431</v>
      </c>
      <c r="C9" t="s">
        <v>446</v>
      </c>
    </row>
    <row r="10" spans="1:3" x14ac:dyDescent="0.15">
      <c r="A10" t="s">
        <v>295</v>
      </c>
      <c r="B10" s="105" t="s">
        <v>432</v>
      </c>
      <c r="C10" t="s">
        <v>447</v>
      </c>
    </row>
    <row r="11" spans="1:3" x14ac:dyDescent="0.15">
      <c r="A11" t="s">
        <v>296</v>
      </c>
      <c r="B11" s="105" t="s">
        <v>433</v>
      </c>
    </row>
    <row r="12" spans="1:3" x14ac:dyDescent="0.15">
      <c r="A12" t="s">
        <v>297</v>
      </c>
      <c r="B12" s="105" t="s">
        <v>434</v>
      </c>
    </row>
    <row r="13" spans="1:3" x14ac:dyDescent="0.15">
      <c r="A13" t="s">
        <v>298</v>
      </c>
      <c r="B13" s="105" t="s">
        <v>435</v>
      </c>
      <c r="C13" t="s">
        <v>448</v>
      </c>
    </row>
    <row r="14" spans="1:3" x14ac:dyDescent="0.15">
      <c r="A14" t="s">
        <v>299</v>
      </c>
      <c r="B14" s="105" t="s">
        <v>436</v>
      </c>
    </row>
    <row r="15" spans="1:3" x14ac:dyDescent="0.15">
      <c r="A15" t="s">
        <v>300</v>
      </c>
      <c r="B15" s="105" t="s">
        <v>437</v>
      </c>
      <c r="C15" t="s">
        <v>449</v>
      </c>
    </row>
    <row r="16" spans="1:3" x14ac:dyDescent="0.15">
      <c r="A16" t="s">
        <v>301</v>
      </c>
      <c r="B16" s="105" t="s">
        <v>438</v>
      </c>
      <c r="C16" s="65" t="s">
        <v>450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R46"/>
  <sheetViews>
    <sheetView showGridLines="0" view="pageBreakPreview" topLeftCell="A13" zoomScale="85" zoomScaleNormal="100" zoomScaleSheetLayoutView="85" workbookViewId="0">
      <selection activeCell="P49" sqref="P49"/>
    </sheetView>
  </sheetViews>
  <sheetFormatPr defaultRowHeight="13.5" x14ac:dyDescent="0.15"/>
  <cols>
    <col min="1" max="18" width="4.875" style="3" customWidth="1"/>
    <col min="19" max="16384" width="9" style="4"/>
  </cols>
  <sheetData>
    <row r="1" spans="1:18" ht="17.45" customHeight="1" x14ac:dyDescent="0.15">
      <c r="B1" s="3" t="s">
        <v>16</v>
      </c>
    </row>
    <row r="2" spans="1:18" ht="17.25" x14ac:dyDescent="0.2">
      <c r="A2" s="5"/>
      <c r="B2" s="329" t="s">
        <v>17</v>
      </c>
      <c r="C2" s="329"/>
      <c r="D2" s="329"/>
      <c r="E2" s="329"/>
      <c r="F2" s="329"/>
      <c r="G2" s="329"/>
      <c r="H2" s="329"/>
      <c r="I2" s="329"/>
      <c r="J2" s="329"/>
      <c r="K2" s="329"/>
      <c r="L2" s="329"/>
      <c r="M2" s="329"/>
      <c r="N2" s="329"/>
      <c r="O2" s="329"/>
      <c r="P2" s="329"/>
      <c r="Q2" s="329"/>
      <c r="R2" s="6"/>
    </row>
    <row r="3" spans="1:18" x14ac:dyDescent="0.15">
      <c r="A3" s="7"/>
      <c r="B3" s="8"/>
      <c r="C3" s="8"/>
      <c r="D3" s="8"/>
      <c r="E3" s="8"/>
      <c r="F3" s="8"/>
      <c r="G3" s="8"/>
      <c r="H3" s="8"/>
      <c r="I3" s="8"/>
      <c r="J3" s="8"/>
      <c r="K3" s="8"/>
      <c r="L3" s="330" t="str">
        <f>IF(認定判定!J2&gt;0,認定判定!J2,"令和　　　年　　　月　　　日")</f>
        <v>令和　　　年　　　月　　　日</v>
      </c>
      <c r="M3" s="330"/>
      <c r="N3" s="330"/>
      <c r="O3" s="330"/>
      <c r="P3" s="330"/>
      <c r="Q3" s="8"/>
      <c r="R3" s="9"/>
    </row>
    <row r="4" spans="1:18" ht="17.45" customHeight="1" x14ac:dyDescent="0.15">
      <c r="A4" s="7"/>
      <c r="B4" s="8"/>
      <c r="C4" s="331" t="str">
        <f>IF(認定判定!C5&gt;0,認定判定!C5,"")</f>
        <v>　　　</v>
      </c>
      <c r="D4" s="331"/>
      <c r="E4" s="331"/>
      <c r="F4" s="8" t="s">
        <v>18</v>
      </c>
      <c r="G4" s="8"/>
      <c r="H4" s="8"/>
      <c r="I4" s="8"/>
      <c r="J4" s="8"/>
      <c r="K4" s="8"/>
      <c r="L4" s="8"/>
      <c r="M4" s="8"/>
      <c r="N4" s="8"/>
      <c r="O4" s="8"/>
      <c r="P4" s="8"/>
      <c r="Q4" s="8"/>
      <c r="R4" s="9"/>
    </row>
    <row r="5" spans="1:18" ht="17.45" customHeight="1" x14ac:dyDescent="0.15">
      <c r="A5" s="7"/>
      <c r="B5" s="332" t="str">
        <f>IF(認定判定!H10="","使用できません","")</f>
        <v>使用できません</v>
      </c>
      <c r="C5" s="332"/>
      <c r="D5" s="332"/>
      <c r="E5" s="332"/>
      <c r="F5" s="332"/>
      <c r="G5" s="332"/>
      <c r="H5" s="332"/>
      <c r="I5" s="8" t="s">
        <v>19</v>
      </c>
      <c r="J5" s="8"/>
      <c r="K5" s="333"/>
      <c r="L5" s="333"/>
      <c r="M5" s="333"/>
      <c r="N5" s="333"/>
      <c r="O5" s="333"/>
      <c r="P5" s="333"/>
      <c r="Q5" s="8"/>
      <c r="R5" s="9"/>
    </row>
    <row r="6" spans="1:18" ht="17.45" customHeight="1" x14ac:dyDescent="0.15">
      <c r="A6" s="7"/>
      <c r="B6" s="332"/>
      <c r="C6" s="332"/>
      <c r="D6" s="332"/>
      <c r="E6" s="332"/>
      <c r="F6" s="332"/>
      <c r="G6" s="332"/>
      <c r="H6" s="332"/>
      <c r="I6" s="8" t="s">
        <v>20</v>
      </c>
      <c r="J6" s="8"/>
      <c r="K6" s="334" t="str">
        <f>IF(認定判定!C2&gt;0,認定判定!C2,"")</f>
        <v/>
      </c>
      <c r="L6" s="334"/>
      <c r="M6" s="334"/>
      <c r="N6" s="334"/>
      <c r="O6" s="334"/>
      <c r="P6" s="334"/>
      <c r="Q6" s="8"/>
      <c r="R6" s="9"/>
    </row>
    <row r="7" spans="1:18" ht="17.45" customHeight="1" x14ac:dyDescent="0.15">
      <c r="A7" s="7"/>
      <c r="B7" s="332"/>
      <c r="C7" s="332"/>
      <c r="D7" s="332"/>
      <c r="E7" s="332"/>
      <c r="F7" s="332"/>
      <c r="G7" s="332"/>
      <c r="H7" s="332"/>
      <c r="I7" s="8" t="s">
        <v>21</v>
      </c>
      <c r="J7" s="8"/>
      <c r="K7" s="334" t="str">
        <f>IF(認定判定!C3&gt;0,認定判定!C3,"")</f>
        <v/>
      </c>
      <c r="L7" s="334"/>
      <c r="M7" s="334"/>
      <c r="N7" s="334"/>
      <c r="O7" s="334"/>
      <c r="P7" s="334"/>
      <c r="R7" s="9"/>
    </row>
    <row r="8" spans="1:18" ht="17.45" customHeight="1" x14ac:dyDescent="0.15">
      <c r="A8" s="7"/>
      <c r="B8" s="10"/>
      <c r="C8" s="10"/>
      <c r="D8" s="10"/>
      <c r="E8" s="10"/>
      <c r="F8" s="10"/>
      <c r="G8" s="10"/>
      <c r="H8" s="10"/>
      <c r="I8" s="11"/>
      <c r="J8" s="11"/>
      <c r="K8" s="335" t="str">
        <f>IF(認定判定!C4&gt;0,認定判定!C4,"")</f>
        <v/>
      </c>
      <c r="L8" s="335"/>
      <c r="M8" s="335"/>
      <c r="N8" s="335"/>
      <c r="O8" s="335"/>
      <c r="P8" s="335"/>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36" t="s">
        <v>22</v>
      </c>
      <c r="C10" s="336"/>
      <c r="D10" s="336"/>
      <c r="E10" s="336"/>
      <c r="F10" s="336"/>
      <c r="G10" s="336"/>
      <c r="H10" s="336"/>
      <c r="I10" s="336"/>
      <c r="J10" s="336"/>
      <c r="K10" s="336"/>
      <c r="L10" s="336"/>
      <c r="M10" s="336"/>
      <c r="N10" s="336"/>
      <c r="O10" s="336"/>
      <c r="P10" s="336"/>
      <c r="Q10" s="336"/>
      <c r="R10" s="9"/>
    </row>
    <row r="11" spans="1:18" ht="17.45" customHeight="1" x14ac:dyDescent="0.15">
      <c r="A11" s="7"/>
      <c r="B11" s="336"/>
      <c r="C11" s="336"/>
      <c r="D11" s="336"/>
      <c r="E11" s="336"/>
      <c r="F11" s="336"/>
      <c r="G11" s="336"/>
      <c r="H11" s="336"/>
      <c r="I11" s="336"/>
      <c r="J11" s="336"/>
      <c r="K11" s="336"/>
      <c r="L11" s="336"/>
      <c r="M11" s="336"/>
      <c r="N11" s="336"/>
      <c r="O11" s="336"/>
      <c r="P11" s="336"/>
      <c r="Q11" s="336"/>
      <c r="R11" s="9"/>
    </row>
    <row r="12" spans="1:18" ht="17.45" customHeight="1" x14ac:dyDescent="0.15">
      <c r="A12" s="7"/>
      <c r="B12" s="336"/>
      <c r="C12" s="336"/>
      <c r="D12" s="336"/>
      <c r="E12" s="336"/>
      <c r="F12" s="336"/>
      <c r="G12" s="336"/>
      <c r="H12" s="336"/>
      <c r="I12" s="336"/>
      <c r="J12" s="336"/>
      <c r="K12" s="336"/>
      <c r="L12" s="336"/>
      <c r="M12" s="336"/>
      <c r="N12" s="336"/>
      <c r="O12" s="336"/>
      <c r="P12" s="336"/>
      <c r="Q12" s="336"/>
      <c r="R12" s="9"/>
    </row>
    <row r="13" spans="1:18" ht="17.45" customHeight="1" x14ac:dyDescent="0.15">
      <c r="A13" s="7"/>
      <c r="B13" s="336"/>
      <c r="C13" s="336"/>
      <c r="D13" s="336"/>
      <c r="E13" s="336"/>
      <c r="F13" s="336"/>
      <c r="G13" s="336"/>
      <c r="H13" s="336"/>
      <c r="I13" s="336"/>
      <c r="J13" s="336"/>
      <c r="K13" s="336"/>
      <c r="L13" s="336"/>
      <c r="M13" s="336"/>
      <c r="N13" s="336"/>
      <c r="O13" s="336"/>
      <c r="P13" s="336"/>
      <c r="Q13" s="336"/>
      <c r="R13" s="9"/>
    </row>
    <row r="14" spans="1:18" ht="17.45" customHeight="1" x14ac:dyDescent="0.15">
      <c r="A14" s="7"/>
      <c r="B14" s="336"/>
      <c r="C14" s="336"/>
      <c r="D14" s="336"/>
      <c r="E14" s="336"/>
      <c r="F14" s="336"/>
      <c r="G14" s="336"/>
      <c r="H14" s="336"/>
      <c r="I14" s="336"/>
      <c r="J14" s="336"/>
      <c r="K14" s="336"/>
      <c r="L14" s="336"/>
      <c r="M14" s="336"/>
      <c r="N14" s="336"/>
      <c r="O14" s="336"/>
      <c r="P14" s="336"/>
      <c r="Q14" s="336"/>
      <c r="R14" s="9"/>
    </row>
    <row r="15" spans="1:18" ht="17.45" customHeight="1" x14ac:dyDescent="0.15">
      <c r="A15" s="7"/>
      <c r="B15" s="337" t="s">
        <v>23</v>
      </c>
      <c r="C15" s="337"/>
      <c r="D15" s="337"/>
      <c r="E15" s="337"/>
      <c r="F15" s="337"/>
      <c r="G15" s="337"/>
      <c r="H15" s="337"/>
      <c r="I15" s="337"/>
      <c r="J15" s="337"/>
      <c r="K15" s="337"/>
      <c r="L15" s="337"/>
      <c r="M15" s="337"/>
      <c r="N15" s="337"/>
      <c r="O15" s="337"/>
      <c r="P15" s="337"/>
      <c r="Q15" s="337"/>
      <c r="R15" s="9"/>
    </row>
    <row r="16" spans="1:18" ht="17.45" customHeight="1" x14ac:dyDescent="0.15">
      <c r="A16" s="7"/>
      <c r="B16" s="8" t="s">
        <v>24</v>
      </c>
      <c r="C16" s="8"/>
      <c r="D16" s="8"/>
      <c r="E16" s="8"/>
      <c r="F16" s="8"/>
      <c r="G16" s="8"/>
      <c r="H16" s="8"/>
      <c r="I16" s="8"/>
      <c r="J16" s="8"/>
      <c r="L16" s="338" t="str">
        <f>IF(認定判定!J3&gt;0,認定判定!J3,"　　　　　　　　年　　　月　　　日")</f>
        <v>　　　　　　　　年　　　月　　　日</v>
      </c>
      <c r="M16" s="338"/>
      <c r="N16" s="338"/>
      <c r="O16" s="338"/>
      <c r="P16" s="338"/>
      <c r="Q16" s="8"/>
      <c r="R16" s="9"/>
    </row>
    <row r="17" spans="1:18" ht="17.45" customHeight="1" x14ac:dyDescent="0.15">
      <c r="A17" s="7"/>
      <c r="B17" s="8" t="s">
        <v>25</v>
      </c>
      <c r="C17" s="8"/>
      <c r="D17" s="8"/>
      <c r="E17" s="8"/>
      <c r="F17" s="8"/>
      <c r="G17" s="8"/>
      <c r="H17" s="8"/>
      <c r="I17" s="8"/>
      <c r="J17" s="8"/>
      <c r="K17" s="8"/>
      <c r="L17" s="8"/>
      <c r="R17" s="9"/>
    </row>
    <row r="18" spans="1:18" ht="17.45" customHeight="1" x14ac:dyDescent="0.15">
      <c r="A18" s="7"/>
      <c r="B18" s="8"/>
      <c r="C18" s="343" t="str">
        <f>"（イ）最近"&amp;DBCS(認定判定!D8)&amp;"か月間の売上高等"</f>
        <v>（イ）最近１か月間の売上高等</v>
      </c>
      <c r="D18" s="343"/>
      <c r="E18" s="343"/>
      <c r="F18" s="343"/>
      <c r="G18" s="343"/>
      <c r="H18" s="343"/>
      <c r="I18" s="343"/>
      <c r="J18" s="343"/>
      <c r="K18" s="12"/>
      <c r="L18" s="12"/>
      <c r="M18" s="12"/>
      <c r="N18" s="12"/>
      <c r="O18" s="12"/>
      <c r="P18" s="12"/>
      <c r="Q18" s="12"/>
      <c r="R18" s="9"/>
    </row>
    <row r="19" spans="1:18" ht="17.45" customHeight="1" x14ac:dyDescent="0.15">
      <c r="A19" s="7"/>
      <c r="B19" s="8"/>
      <c r="C19" s="8"/>
      <c r="D19" s="339" t="s">
        <v>26</v>
      </c>
      <c r="E19" s="339"/>
      <c r="F19" s="340" t="s">
        <v>27</v>
      </c>
      <c r="G19" s="340"/>
      <c r="H19" s="8"/>
      <c r="I19" s="12"/>
      <c r="L19" s="13" t="s">
        <v>28</v>
      </c>
      <c r="M19" s="14"/>
      <c r="N19" s="341">
        <f>認定判定!C41</f>
        <v>0</v>
      </c>
      <c r="O19" s="341"/>
      <c r="P19" s="341"/>
      <c r="Q19" s="341"/>
      <c r="R19" s="9"/>
    </row>
    <row r="20" spans="1:18" ht="17.45" customHeight="1" x14ac:dyDescent="0.15">
      <c r="A20" s="7"/>
      <c r="B20" s="8"/>
      <c r="C20" s="8"/>
      <c r="D20" s="342" t="s">
        <v>29</v>
      </c>
      <c r="E20" s="342"/>
      <c r="F20" s="340"/>
      <c r="G20" s="340"/>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f>
        <v>Ａ：災害等の発生における最近１か月間の売上高等</v>
      </c>
      <c r="E21" s="16"/>
      <c r="F21" s="16"/>
      <c r="G21" s="16"/>
      <c r="H21" s="16"/>
      <c r="I21" s="17"/>
      <c r="J21" s="17"/>
      <c r="K21" s="17"/>
      <c r="L21" s="17"/>
      <c r="M21" s="17"/>
      <c r="N21" s="17"/>
      <c r="O21" s="347">
        <f>認定判定!C32</f>
        <v>0</v>
      </c>
      <c r="P21" s="347"/>
      <c r="Q21" s="18" t="str">
        <f>認定判定!D9</f>
        <v>円</v>
      </c>
      <c r="R21" s="9"/>
    </row>
    <row r="22" spans="1:18" ht="17.45" customHeight="1" x14ac:dyDescent="0.15">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47">
        <f>認定判定!C18</f>
        <v>0</v>
      </c>
      <c r="P22" s="347"/>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tr">
        <f>"（ロ）最近"&amp;DBCS(認定判定!D8+2)&amp;"か月間の売上高等の実績見込み"</f>
        <v>（ロ）最近３か月間の売上高等の実績見込み</v>
      </c>
      <c r="D24" s="8"/>
      <c r="E24" s="8"/>
      <c r="F24" s="8"/>
      <c r="G24" s="8"/>
      <c r="H24" s="8"/>
      <c r="I24" s="12"/>
      <c r="J24" s="12"/>
      <c r="K24" s="12"/>
      <c r="L24" s="12"/>
      <c r="M24" s="12"/>
      <c r="N24" s="12"/>
      <c r="O24" s="12"/>
      <c r="P24" s="12"/>
      <c r="Q24" s="12"/>
      <c r="R24" s="9"/>
    </row>
    <row r="25" spans="1:18" ht="17.45" customHeight="1" x14ac:dyDescent="0.15">
      <c r="A25" s="7"/>
      <c r="B25" s="8"/>
      <c r="C25" s="8"/>
      <c r="D25" s="339" t="s">
        <v>32</v>
      </c>
      <c r="E25" s="339"/>
      <c r="F25" s="339"/>
      <c r="G25" s="339"/>
      <c r="H25" s="339"/>
      <c r="I25" s="349" t="s">
        <v>33</v>
      </c>
      <c r="J25" s="349"/>
      <c r="K25" s="12"/>
      <c r="L25" s="13" t="s">
        <v>28</v>
      </c>
      <c r="M25" s="13"/>
      <c r="N25" s="350">
        <f>認定判定!C46</f>
        <v>0</v>
      </c>
      <c r="O25" s="350"/>
      <c r="P25" s="350"/>
      <c r="Q25" s="350"/>
      <c r="R25" s="9"/>
    </row>
    <row r="26" spans="1:18" ht="17.45" customHeight="1" x14ac:dyDescent="0.15">
      <c r="A26" s="7"/>
      <c r="B26" s="8"/>
      <c r="C26" s="8"/>
      <c r="D26" s="342" t="s">
        <v>34</v>
      </c>
      <c r="E26" s="342"/>
      <c r="F26" s="342"/>
      <c r="G26" s="342"/>
      <c r="H26" s="342"/>
      <c r="I26" s="349"/>
      <c r="J26" s="349"/>
      <c r="K26" s="12"/>
      <c r="L26" s="12"/>
      <c r="M26" s="12"/>
      <c r="N26" s="19"/>
      <c r="O26" s="19"/>
      <c r="P26" s="19"/>
      <c r="Q26" s="12"/>
      <c r="R26" s="9"/>
    </row>
    <row r="27" spans="1:18" ht="17.45" customHeight="1" x14ac:dyDescent="0.15">
      <c r="A27" s="7"/>
      <c r="B27" s="8"/>
      <c r="C27" s="8"/>
      <c r="D27" s="15" t="s">
        <v>35</v>
      </c>
      <c r="E27" s="16"/>
      <c r="F27" s="16"/>
      <c r="G27" s="16"/>
      <c r="H27" s="16"/>
      <c r="I27" s="17"/>
      <c r="J27" s="17"/>
      <c r="K27" s="17"/>
      <c r="L27" s="17"/>
      <c r="M27" s="20"/>
      <c r="N27" s="20"/>
      <c r="O27" s="347">
        <f>認定判定!C34+認定判定!C35</f>
        <v>0</v>
      </c>
      <c r="P27" s="347"/>
      <c r="Q27" s="18" t="str">
        <f>認定判定!D9</f>
        <v>円</v>
      </c>
      <c r="R27" s="9"/>
    </row>
    <row r="28" spans="1:18" ht="17.45" customHeight="1" x14ac:dyDescent="0.15">
      <c r="A28" s="7"/>
      <c r="B28" s="8"/>
      <c r="C28" s="8"/>
      <c r="D28" s="15" t="s">
        <v>36</v>
      </c>
      <c r="E28" s="16"/>
      <c r="F28" s="16"/>
      <c r="G28" s="16"/>
      <c r="H28" s="16"/>
      <c r="I28" s="17"/>
      <c r="J28" s="17"/>
      <c r="K28" s="17"/>
      <c r="L28" s="17"/>
      <c r="M28" s="20"/>
      <c r="N28" s="20"/>
      <c r="O28" s="348">
        <f>認定判定!C20+認定判定!C21</f>
        <v>0</v>
      </c>
      <c r="P28" s="348"/>
      <c r="Q28" s="18" t="str">
        <f>認定判定!D9</f>
        <v>円</v>
      </c>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t="s">
        <v>37</v>
      </c>
      <c r="C30" s="8"/>
      <c r="D30" s="8"/>
      <c r="E30" s="8"/>
      <c r="F30" s="8"/>
      <c r="G30" s="8"/>
      <c r="H30" s="8"/>
      <c r="I30" s="8"/>
      <c r="J30" s="8"/>
      <c r="K30" s="8"/>
      <c r="L30" s="8"/>
      <c r="M30" s="8"/>
      <c r="N30" s="8"/>
      <c r="O30" s="8"/>
      <c r="P30" s="8"/>
      <c r="Q30" s="8"/>
      <c r="R30" s="9"/>
    </row>
    <row r="31" spans="1:18" ht="17.45" customHeight="1" x14ac:dyDescent="0.15">
      <c r="A31" s="7"/>
      <c r="B31" s="8"/>
      <c r="C31" s="344"/>
      <c r="D31" s="344"/>
      <c r="E31" s="344"/>
      <c r="F31" s="344"/>
      <c r="G31" s="344"/>
      <c r="H31" s="344"/>
      <c r="I31" s="344"/>
      <c r="J31" s="344"/>
      <c r="K31" s="344"/>
      <c r="L31" s="344"/>
      <c r="M31" s="344"/>
      <c r="N31" s="344"/>
      <c r="O31" s="344"/>
      <c r="P31" s="344"/>
      <c r="Q31" s="344"/>
      <c r="R31" s="9"/>
    </row>
    <row r="32" spans="1:18" ht="17.45" customHeight="1" x14ac:dyDescent="0.15">
      <c r="A32" s="22"/>
      <c r="B32" s="23"/>
      <c r="C32" s="345"/>
      <c r="D32" s="345"/>
      <c r="E32" s="345"/>
      <c r="F32" s="345"/>
      <c r="G32" s="345"/>
      <c r="H32" s="345"/>
      <c r="I32" s="345"/>
      <c r="J32" s="345"/>
      <c r="K32" s="345"/>
      <c r="L32" s="345"/>
      <c r="M32" s="345"/>
      <c r="N32" s="345"/>
      <c r="O32" s="345"/>
      <c r="P32" s="345"/>
      <c r="Q32" s="345"/>
      <c r="R32" s="24"/>
    </row>
    <row r="33" spans="2:17" ht="17.45" customHeight="1" x14ac:dyDescent="0.15">
      <c r="B33" s="3" t="s">
        <v>38</v>
      </c>
    </row>
    <row r="34" spans="2:17" ht="17.45" customHeight="1" x14ac:dyDescent="0.15">
      <c r="B34" s="3" t="s">
        <v>39</v>
      </c>
      <c r="C34" s="20" t="s">
        <v>40</v>
      </c>
      <c r="D34" s="20"/>
      <c r="E34" s="20"/>
      <c r="F34" s="20"/>
      <c r="G34" s="20"/>
      <c r="H34" s="20"/>
      <c r="I34" s="20"/>
      <c r="J34" s="20"/>
      <c r="K34" s="20"/>
      <c r="L34" s="20"/>
      <c r="M34" s="20"/>
      <c r="N34" s="20"/>
      <c r="O34" s="20"/>
      <c r="P34" s="20"/>
      <c r="Q34" s="20"/>
    </row>
    <row r="35" spans="2:17" ht="17.45" customHeight="1" x14ac:dyDescent="0.15">
      <c r="B35" s="3" t="s">
        <v>41</v>
      </c>
      <c r="C35" s="346" t="s">
        <v>42</v>
      </c>
      <c r="D35" s="346"/>
      <c r="E35" s="346"/>
      <c r="F35" s="346"/>
      <c r="G35" s="346"/>
      <c r="H35" s="346"/>
      <c r="I35" s="346"/>
      <c r="J35" s="346"/>
      <c r="K35" s="346"/>
      <c r="L35" s="346"/>
      <c r="M35" s="346"/>
      <c r="N35" s="346"/>
      <c r="O35" s="346"/>
      <c r="P35" s="346"/>
      <c r="Q35" s="346"/>
    </row>
    <row r="36" spans="2:17" ht="17.45" customHeight="1" x14ac:dyDescent="0.15">
      <c r="B36" s="25"/>
      <c r="C36" s="346"/>
      <c r="D36" s="346"/>
      <c r="E36" s="346"/>
      <c r="F36" s="346"/>
      <c r="G36" s="346"/>
      <c r="H36" s="346"/>
      <c r="I36" s="346"/>
      <c r="J36" s="346"/>
      <c r="K36" s="346"/>
      <c r="L36" s="346"/>
      <c r="M36" s="346"/>
      <c r="N36" s="346"/>
      <c r="O36" s="346"/>
      <c r="P36" s="346"/>
      <c r="Q36" s="346"/>
    </row>
    <row r="37" spans="2:17" ht="17.45" customHeight="1" x14ac:dyDescent="0.15">
      <c r="B37" s="25"/>
      <c r="C37" s="25"/>
      <c r="D37" s="25"/>
      <c r="E37" s="25"/>
      <c r="F37" s="25"/>
      <c r="G37" s="25"/>
      <c r="H37" s="25"/>
      <c r="I37" s="25"/>
      <c r="J37" s="25"/>
      <c r="K37" s="25"/>
      <c r="L37" s="25"/>
      <c r="M37" s="25"/>
      <c r="N37" s="25"/>
      <c r="O37" s="25"/>
      <c r="P37" s="25"/>
      <c r="Q37" s="25"/>
    </row>
    <row r="38" spans="2:17" ht="17.45" customHeight="1" x14ac:dyDescent="0.15">
      <c r="C38" s="203" t="str">
        <f>VLOOKUP(認定判定!C5,市町村!A:C,3,FALSE)&amp;""</f>
        <v>番号</v>
      </c>
      <c r="D38" s="203"/>
      <c r="E38" s="203"/>
      <c r="F38" s="203"/>
      <c r="G38" s="203"/>
      <c r="H38" s="203"/>
    </row>
    <row r="39" spans="2:17" ht="17.45" customHeight="1" x14ac:dyDescent="0.15">
      <c r="C39" s="3" t="s">
        <v>43</v>
      </c>
    </row>
    <row r="40" spans="2:17" ht="17.45" customHeight="1" x14ac:dyDescent="0.15">
      <c r="C40" s="3" t="s">
        <v>44</v>
      </c>
    </row>
    <row r="41" spans="2:17" ht="17.45" customHeight="1" x14ac:dyDescent="0.15">
      <c r="G41" s="4"/>
      <c r="H41" s="3" t="str">
        <f>IF(J41&lt;&gt;"","認定者名","")</f>
        <v/>
      </c>
      <c r="J41" s="3" t="str">
        <f>VLOOKUP(認定判定!C5,市町村!A:C,2,FALSE)&amp;""</f>
        <v/>
      </c>
      <c r="K41" s="4"/>
    </row>
    <row r="42" spans="2:17" ht="17.45" customHeight="1" x14ac:dyDescent="0.15"/>
    <row r="43" spans="2:17" ht="17.45" customHeight="1" x14ac:dyDescent="0.15">
      <c r="B43" s="3" t="s">
        <v>45</v>
      </c>
    </row>
    <row r="44" spans="2:17" ht="17.45" customHeight="1" x14ac:dyDescent="0.15"/>
    <row r="45" spans="2:17" ht="17.45" customHeight="1" x14ac:dyDescent="0.15"/>
    <row r="46" spans="2:17" ht="17.45" customHeight="1" x14ac:dyDescent="0.15"/>
  </sheetData>
  <sheetProtection password="EFF8" sheet="1" objects="1" scenarios="1"/>
  <mergeCells count="26">
    <mergeCell ref="C31:Q32"/>
    <mergeCell ref="C35:Q36"/>
    <mergeCell ref="O27:P27"/>
    <mergeCell ref="O28:P2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21"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G39"/>
  <sheetViews>
    <sheetView showGridLines="0" view="pageBreakPreview" zoomScale="80" zoomScaleNormal="100" zoomScaleSheetLayoutView="80" workbookViewId="0">
      <selection activeCell="BF32" sqref="BF32"/>
    </sheetView>
  </sheetViews>
  <sheetFormatPr defaultColWidth="2.625" defaultRowHeight="20.100000000000001" customHeight="1" x14ac:dyDescent="0.15"/>
  <sheetData>
    <row r="1" spans="2:32" ht="20.100000000000001" customHeight="1" x14ac:dyDescent="0.15">
      <c r="B1" s="352" t="s">
        <v>393</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row>
    <row r="2" spans="2:32" s="65" customFormat="1" ht="20.100000000000001" customHeight="1" x14ac:dyDescent="0.15"/>
    <row r="3" spans="2:32" ht="20.100000000000001" customHeight="1" x14ac:dyDescent="0.15">
      <c r="B3" t="s">
        <v>364</v>
      </c>
    </row>
    <row r="4" spans="2:32" ht="20.100000000000001" customHeight="1" x14ac:dyDescent="0.15">
      <c r="B4"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75" t="s">
        <v>365</v>
      </c>
      <c r="C5" s="375"/>
      <c r="D5" s="375"/>
      <c r="E5" s="375"/>
      <c r="F5" s="375"/>
      <c r="G5" s="375"/>
      <c r="H5" s="375"/>
      <c r="I5" s="375"/>
      <c r="J5" s="375"/>
      <c r="K5" s="375"/>
      <c r="L5" s="375"/>
      <c r="M5" s="375"/>
      <c r="N5" s="375"/>
      <c r="O5" s="375"/>
      <c r="P5" s="375"/>
      <c r="Q5" s="375"/>
      <c r="R5" s="375"/>
      <c r="S5" s="375"/>
      <c r="T5" s="370"/>
      <c r="U5" s="370"/>
      <c r="V5" s="370"/>
      <c r="W5" s="370"/>
      <c r="X5" s="370"/>
      <c r="Y5" s="370"/>
      <c r="Z5" s="370"/>
      <c r="AA5" s="370"/>
      <c r="AB5" s="370"/>
      <c r="AC5" s="370"/>
      <c r="AD5" s="370"/>
      <c r="AE5" s="370"/>
      <c r="AF5" s="65" t="s">
        <v>366</v>
      </c>
    </row>
    <row r="7" spans="2:32" ht="20.100000000000001" customHeight="1" x14ac:dyDescent="0.15">
      <c r="B7" t="s">
        <v>367</v>
      </c>
    </row>
    <row r="8" spans="2:32" ht="20.100000000000001" customHeight="1" x14ac:dyDescent="0.15">
      <c r="B8" s="377" t="str">
        <f>"（表１：最近"&amp;DBCS(認定判定!D8)&amp;"か月（"&amp;IF(認定判定!D8&gt;1,"～","")</f>
        <v>（表１：最近１か月（</v>
      </c>
      <c r="C8" s="377"/>
      <c r="D8" s="377"/>
      <c r="E8" s="377"/>
      <c r="F8" s="377"/>
      <c r="G8" s="377"/>
      <c r="H8" s="377"/>
      <c r="I8" s="374" t="str">
        <f>認定判定!B31</f>
        <v/>
      </c>
      <c r="J8" s="374"/>
      <c r="K8" s="374"/>
      <c r="L8" s="374"/>
      <c r="M8" s="374"/>
      <c r="N8" s="374"/>
      <c r="O8" t="s">
        <v>368</v>
      </c>
    </row>
    <row r="9" spans="2:32" ht="20.100000000000001" customHeight="1" x14ac:dyDescent="0.15">
      <c r="B9" s="362" t="str">
        <f>"企業全体の最近"&amp;DBCS(認定判定!D8)&amp;"か月の売上高"</f>
        <v>企業全体の最近１か月の売上高</v>
      </c>
      <c r="C9" s="363"/>
      <c r="D9" s="363"/>
      <c r="E9" s="363"/>
      <c r="F9" s="363"/>
      <c r="G9" s="363"/>
      <c r="H9" s="363"/>
      <c r="I9" s="363"/>
      <c r="J9" s="363"/>
      <c r="K9" s="363"/>
      <c r="L9" s="363"/>
      <c r="M9" s="363"/>
      <c r="N9" s="363"/>
      <c r="O9" s="363"/>
      <c r="P9" s="363"/>
      <c r="Q9" s="364"/>
      <c r="R9" s="365">
        <f>認定判定!C32</f>
        <v>0</v>
      </c>
      <c r="S9" s="366"/>
      <c r="T9" s="366"/>
      <c r="U9" s="366"/>
      <c r="V9" s="366"/>
      <c r="W9" s="366"/>
      <c r="X9" s="366"/>
      <c r="Y9" s="366"/>
      <c r="Z9" s="366"/>
      <c r="AA9" s="366"/>
      <c r="AB9" s="366"/>
      <c r="AC9" s="366"/>
      <c r="AD9" s="366"/>
      <c r="AE9" s="366"/>
      <c r="AF9" s="160" t="s">
        <v>369</v>
      </c>
    </row>
    <row r="11" spans="2:32" ht="20.100000000000001" customHeight="1" x14ac:dyDescent="0.15">
      <c r="B11" s="377" t="str">
        <f>"（表２：最近"&amp;DBCS(認定判定!D8)&amp;"か月の前年同期（" &amp; IF(認定判定!D8&gt;1,"～","")</f>
        <v>（表２：最近１か月の前年同期（</v>
      </c>
      <c r="C11" s="377"/>
      <c r="D11" s="377"/>
      <c r="E11" s="377"/>
      <c r="F11" s="377"/>
      <c r="G11" s="377"/>
      <c r="H11" s="377"/>
      <c r="I11" s="377"/>
      <c r="J11" s="377"/>
      <c r="K11" s="377"/>
      <c r="L11" s="377"/>
      <c r="M11" s="378" t="str">
        <f>認定判定!B17</f>
        <v/>
      </c>
      <c r="N11" s="378"/>
      <c r="O11" s="378"/>
      <c r="P11" s="378"/>
      <c r="Q11" s="378"/>
      <c r="R11" s="378"/>
      <c r="S11" s="65" t="s">
        <v>370</v>
      </c>
    </row>
    <row r="12" spans="2:32" ht="20.100000000000001" customHeight="1" x14ac:dyDescent="0.15">
      <c r="B12" s="362" t="str">
        <f>"企業全体の最近"&amp;DBCS(認定判定!D8)&amp;"か月の前年同期の売上高"</f>
        <v>企業全体の最近１か月の前年同期の売上高</v>
      </c>
      <c r="C12" s="363"/>
      <c r="D12" s="363"/>
      <c r="E12" s="363"/>
      <c r="F12" s="363"/>
      <c r="G12" s="363"/>
      <c r="H12" s="363"/>
      <c r="I12" s="363"/>
      <c r="J12" s="363"/>
      <c r="K12" s="363"/>
      <c r="L12" s="363"/>
      <c r="M12" s="363"/>
      <c r="N12" s="363"/>
      <c r="O12" s="363"/>
      <c r="P12" s="363"/>
      <c r="Q12" s="364"/>
      <c r="R12" s="365">
        <f>認定判定!C18</f>
        <v>0</v>
      </c>
      <c r="S12" s="366"/>
      <c r="T12" s="366"/>
      <c r="U12" s="366"/>
      <c r="V12" s="366"/>
      <c r="W12" s="366"/>
      <c r="X12" s="366"/>
      <c r="Y12" s="366"/>
      <c r="Z12" s="366"/>
      <c r="AA12" s="366"/>
      <c r="AB12" s="366"/>
      <c r="AC12" s="366"/>
      <c r="AD12" s="366"/>
      <c r="AE12" s="366"/>
      <c r="AF12" s="160" t="s">
        <v>369</v>
      </c>
    </row>
    <row r="14" spans="2:32" ht="20.100000000000001" customHeight="1" x14ac:dyDescent="0.15">
      <c r="B14" t="str">
        <f>"（最近"&amp;DBCS(認定判定!D8)&amp;"か月の企業全体の売上高の減少率）"</f>
        <v>（最近１か月の企業全体の売上高の減少率）</v>
      </c>
    </row>
    <row r="16" spans="2:32" ht="20.100000000000001" customHeight="1" x14ac:dyDescent="0.15">
      <c r="B16" s="161" t="s">
        <v>371</v>
      </c>
      <c r="C16" s="161"/>
      <c r="D16" s="355">
        <f>R12</f>
        <v>0</v>
      </c>
      <c r="E16" s="355"/>
      <c r="F16" s="355"/>
      <c r="G16" s="355"/>
      <c r="H16" s="355"/>
      <c r="I16" s="355"/>
      <c r="J16" s="161" t="s">
        <v>369</v>
      </c>
      <c r="K16" s="376" t="s">
        <v>373</v>
      </c>
      <c r="L16" s="376"/>
      <c r="M16" s="161" t="s">
        <v>374</v>
      </c>
      <c r="N16" s="161"/>
      <c r="O16" s="355">
        <f>R9</f>
        <v>0</v>
      </c>
      <c r="P16" s="355"/>
      <c r="Q16" s="355"/>
      <c r="R16" s="355"/>
      <c r="S16" s="355"/>
      <c r="T16" s="355"/>
      <c r="U16" s="161" t="s">
        <v>369</v>
      </c>
      <c r="V16" s="352" t="s">
        <v>375</v>
      </c>
      <c r="W16" s="352"/>
      <c r="X16" s="352"/>
      <c r="Y16" s="352"/>
      <c r="Z16" s="368">
        <f>認定判定!C41</f>
        <v>0</v>
      </c>
      <c r="AA16" s="368"/>
      <c r="AB16" s="368"/>
      <c r="AC16" s="368"/>
      <c r="AD16" s="368"/>
      <c r="AE16" s="352" t="s">
        <v>372</v>
      </c>
      <c r="AF16" s="352"/>
    </row>
    <row r="17" spans="2:33" ht="20.100000000000001" customHeight="1" x14ac:dyDescent="0.15">
      <c r="G17" s="65" t="s">
        <v>371</v>
      </c>
      <c r="H17" s="65"/>
      <c r="I17" s="367">
        <f>R12</f>
        <v>0</v>
      </c>
      <c r="J17" s="367"/>
      <c r="K17" s="367"/>
      <c r="L17" s="367"/>
      <c r="M17" s="367"/>
      <c r="N17" s="367"/>
      <c r="O17" s="65" t="s">
        <v>369</v>
      </c>
      <c r="V17" s="352"/>
      <c r="W17" s="352"/>
      <c r="X17" s="352"/>
      <c r="Y17" s="352"/>
      <c r="Z17" s="368"/>
      <c r="AA17" s="368"/>
      <c r="AB17" s="368"/>
      <c r="AC17" s="368"/>
      <c r="AD17" s="368"/>
      <c r="AE17" s="352"/>
      <c r="AF17" s="352"/>
    </row>
    <row r="18" spans="2:33" ht="20.100000000000001" customHeight="1" x14ac:dyDescent="0.15">
      <c r="Y18" t="s">
        <v>376</v>
      </c>
    </row>
    <row r="20" spans="2:33" ht="20.100000000000001" customHeight="1" x14ac:dyDescent="0.15">
      <c r="B20" s="65" t="s">
        <v>377</v>
      </c>
      <c r="C20" s="65"/>
      <c r="D20" s="65"/>
      <c r="E20" s="65"/>
      <c r="F20" s="65"/>
      <c r="G20" s="65"/>
      <c r="H20" s="65"/>
      <c r="I20" s="65"/>
      <c r="J20" s="65"/>
      <c r="K20" s="65"/>
      <c r="L20" s="374" t="str">
        <f>認定判定!B34</f>
        <v/>
      </c>
      <c r="M20" s="374"/>
      <c r="N20" s="374"/>
      <c r="O20" s="374"/>
      <c r="P20" s="374"/>
      <c r="Q20" s="374"/>
      <c r="R20" s="65" t="s">
        <v>378</v>
      </c>
      <c r="S20" s="374" t="str">
        <f>認定判定!B35</f>
        <v/>
      </c>
      <c r="T20" s="374"/>
      <c r="U20" s="374"/>
      <c r="V20" s="374"/>
      <c r="W20" s="374"/>
      <c r="X20" s="374"/>
      <c r="Y20" s="65" t="s">
        <v>379</v>
      </c>
      <c r="Z20" s="65"/>
      <c r="AA20" s="65"/>
      <c r="AB20" s="65"/>
      <c r="AC20" s="65"/>
      <c r="AD20" s="65"/>
      <c r="AE20" s="65"/>
      <c r="AF20" s="65"/>
    </row>
    <row r="21" spans="2:33" ht="20.100000000000001" customHeight="1" x14ac:dyDescent="0.15">
      <c r="B21" s="362" t="s">
        <v>380</v>
      </c>
      <c r="C21" s="363"/>
      <c r="D21" s="363"/>
      <c r="E21" s="363"/>
      <c r="F21" s="363"/>
      <c r="G21" s="363"/>
      <c r="H21" s="363"/>
      <c r="I21" s="363"/>
      <c r="J21" s="363"/>
      <c r="K21" s="363"/>
      <c r="L21" s="363"/>
      <c r="M21" s="363"/>
      <c r="N21" s="363"/>
      <c r="O21" s="363"/>
      <c r="P21" s="363"/>
      <c r="Q21" s="364"/>
      <c r="R21" s="365">
        <f>SUM(認定判定!C34:C35)</f>
        <v>0</v>
      </c>
      <c r="S21" s="366"/>
      <c r="T21" s="366"/>
      <c r="U21" s="366"/>
      <c r="V21" s="366"/>
      <c r="W21" s="366"/>
      <c r="X21" s="366"/>
      <c r="Y21" s="366"/>
      <c r="Z21" s="366"/>
      <c r="AA21" s="366"/>
      <c r="AB21" s="366"/>
      <c r="AC21" s="366"/>
      <c r="AD21" s="366"/>
      <c r="AE21" s="366"/>
      <c r="AF21" s="160" t="s">
        <v>369</v>
      </c>
    </row>
    <row r="23" spans="2:33" ht="20.100000000000001" customHeight="1" x14ac:dyDescent="0.15">
      <c r="B23" s="65" t="s">
        <v>381</v>
      </c>
      <c r="C23" s="65"/>
      <c r="D23" s="65"/>
      <c r="E23" s="65"/>
      <c r="F23" s="65"/>
      <c r="G23" s="65"/>
      <c r="H23" s="65"/>
      <c r="I23" s="65"/>
      <c r="J23" s="65"/>
      <c r="K23" s="65"/>
      <c r="L23" s="164"/>
      <c r="M23" s="164"/>
      <c r="N23" s="164"/>
      <c r="O23" s="164"/>
      <c r="P23" s="164"/>
      <c r="Q23" s="351" t="str">
        <f>認定判定!B20</f>
        <v/>
      </c>
      <c r="R23" s="351"/>
      <c r="S23" s="351"/>
      <c r="T23" s="351"/>
      <c r="U23" s="351"/>
      <c r="V23" s="351"/>
      <c r="W23" s="164" t="s">
        <v>378</v>
      </c>
      <c r="X23" s="351" t="str">
        <f>認定判定!B21</f>
        <v/>
      </c>
      <c r="Y23" s="351"/>
      <c r="Z23" s="351"/>
      <c r="AA23" s="351"/>
      <c r="AB23" s="351"/>
      <c r="AC23" s="351"/>
      <c r="AD23" s="165" t="s">
        <v>382</v>
      </c>
      <c r="AE23" s="165"/>
      <c r="AF23" s="65"/>
    </row>
    <row r="24" spans="2:33" s="65" customFormat="1" ht="20.100000000000001" customHeight="1" x14ac:dyDescent="0.15">
      <c r="B24" s="163" t="s">
        <v>383</v>
      </c>
      <c r="L24" s="162"/>
      <c r="M24" s="162"/>
      <c r="N24" s="162"/>
      <c r="O24" s="162"/>
      <c r="P24" s="162"/>
      <c r="Q24" s="1"/>
      <c r="R24" s="1"/>
      <c r="S24" s="1"/>
      <c r="T24" s="1"/>
      <c r="U24" s="1"/>
      <c r="V24" s="1"/>
      <c r="W24" s="162"/>
      <c r="X24" s="1"/>
      <c r="Y24" s="1"/>
      <c r="Z24" s="1"/>
      <c r="AA24" s="1"/>
      <c r="AB24" s="1"/>
      <c r="AC24" s="1"/>
    </row>
    <row r="25" spans="2:33" ht="20.100000000000001" customHeight="1" x14ac:dyDescent="0.15">
      <c r="B25" s="362" t="s">
        <v>384</v>
      </c>
      <c r="C25" s="363"/>
      <c r="D25" s="363"/>
      <c r="E25" s="363"/>
      <c r="F25" s="363"/>
      <c r="G25" s="363"/>
      <c r="H25" s="363"/>
      <c r="I25" s="363"/>
      <c r="J25" s="363"/>
      <c r="K25" s="363"/>
      <c r="L25" s="363"/>
      <c r="M25" s="363"/>
      <c r="N25" s="363"/>
      <c r="O25" s="363"/>
      <c r="P25" s="363"/>
      <c r="Q25" s="364"/>
      <c r="R25" s="365">
        <f>SUM(認定判定!C20:C21)</f>
        <v>0</v>
      </c>
      <c r="S25" s="366"/>
      <c r="T25" s="366"/>
      <c r="U25" s="366"/>
      <c r="V25" s="366"/>
      <c r="W25" s="366"/>
      <c r="X25" s="366"/>
      <c r="Y25" s="366"/>
      <c r="Z25" s="366"/>
      <c r="AA25" s="366"/>
      <c r="AB25" s="366"/>
      <c r="AC25" s="366"/>
      <c r="AD25" s="366"/>
      <c r="AE25" s="366"/>
      <c r="AF25" s="160" t="s">
        <v>369</v>
      </c>
    </row>
    <row r="27" spans="2:33" ht="20.100000000000001" customHeight="1" x14ac:dyDescent="0.15">
      <c r="B27" s="65" t="str">
        <f>"（最近"&amp;DBCS(認定判定!D8+2)&amp;"か月の企業全体の売上高の実績見込み）"</f>
        <v>（最近３か月の企業全体の売上高の実績見込み）</v>
      </c>
    </row>
    <row r="29" spans="2:33" s="74" customFormat="1" ht="20.100000000000001" customHeight="1" x14ac:dyDescent="0.15">
      <c r="B29" s="167" t="s">
        <v>386</v>
      </c>
      <c r="C29" s="167"/>
      <c r="D29" s="372">
        <f>R12</f>
        <v>0</v>
      </c>
      <c r="E29" s="372"/>
      <c r="F29" s="372"/>
      <c r="G29" s="167" t="s">
        <v>387</v>
      </c>
      <c r="H29" s="167"/>
      <c r="I29" s="167"/>
      <c r="J29" s="372">
        <f>R25</f>
        <v>0</v>
      </c>
      <c r="K29" s="372"/>
      <c r="L29" s="372"/>
      <c r="M29" s="166" t="s">
        <v>388</v>
      </c>
      <c r="N29" s="166"/>
      <c r="O29" s="166"/>
      <c r="P29" s="372">
        <f>R9</f>
        <v>0</v>
      </c>
      <c r="Q29" s="372"/>
      <c r="R29" s="372"/>
      <c r="S29" s="167" t="s">
        <v>389</v>
      </c>
      <c r="T29" s="167"/>
      <c r="U29" s="167"/>
      <c r="V29" s="372">
        <f>R21</f>
        <v>0</v>
      </c>
      <c r="W29" s="372"/>
      <c r="X29" s="372"/>
      <c r="Y29" s="167" t="s">
        <v>390</v>
      </c>
      <c r="Z29" s="371" t="s">
        <v>391</v>
      </c>
      <c r="AA29" s="371"/>
      <c r="AB29" s="371"/>
      <c r="AC29" s="368">
        <f>認定判定!C46</f>
        <v>0</v>
      </c>
      <c r="AD29" s="368"/>
      <c r="AE29" s="368"/>
      <c r="AF29" s="371" t="s">
        <v>372</v>
      </c>
      <c r="AG29" s="371"/>
    </row>
    <row r="30" spans="2:33" s="74" customFormat="1" ht="20.100000000000001" customHeight="1" x14ac:dyDescent="0.15">
      <c r="I30" s="168" t="s">
        <v>392</v>
      </c>
      <c r="J30" s="168"/>
      <c r="K30" s="373">
        <f>R12</f>
        <v>0</v>
      </c>
      <c r="L30" s="373"/>
      <c r="M30" s="373"/>
      <c r="N30" s="168" t="s">
        <v>387</v>
      </c>
      <c r="O30" s="168"/>
      <c r="P30" s="168"/>
      <c r="Q30" s="373">
        <f>R25</f>
        <v>0</v>
      </c>
      <c r="R30" s="373"/>
      <c r="S30" s="373"/>
      <c r="T30" s="168" t="s">
        <v>369</v>
      </c>
      <c r="Z30" s="371"/>
      <c r="AA30" s="371"/>
      <c r="AB30" s="371"/>
      <c r="AC30" s="368"/>
      <c r="AD30" s="368"/>
      <c r="AE30" s="368"/>
      <c r="AF30" s="371"/>
      <c r="AG30" s="371"/>
    </row>
    <row r="31" spans="2:33" ht="20.100000000000001" customHeight="1" x14ac:dyDescent="0.15">
      <c r="Y31" s="65" t="s">
        <v>376</v>
      </c>
    </row>
    <row r="33" spans="2:32" ht="20.100000000000001" customHeight="1" x14ac:dyDescent="0.15">
      <c r="B33" s="356" t="s">
        <v>394</v>
      </c>
      <c r="C33" s="357"/>
      <c r="D33" s="357"/>
      <c r="E33" s="357"/>
      <c r="F33" s="357"/>
      <c r="G33" s="357"/>
      <c r="H33" s="357"/>
      <c r="I33" s="357"/>
      <c r="J33" s="357"/>
      <c r="K33" s="357"/>
      <c r="L33" s="357"/>
      <c r="M33" s="357"/>
      <c r="N33" s="357"/>
      <c r="O33" s="357"/>
      <c r="P33" s="358"/>
      <c r="Q33" s="169"/>
      <c r="R33" s="356" t="s">
        <v>401</v>
      </c>
      <c r="S33" s="357"/>
      <c r="T33" s="357"/>
      <c r="U33" s="357"/>
      <c r="V33" s="357"/>
      <c r="W33" s="357"/>
      <c r="X33" s="357"/>
      <c r="Y33" s="357"/>
      <c r="Z33" s="357"/>
      <c r="AA33" s="357"/>
      <c r="AB33" s="357"/>
      <c r="AC33" s="357"/>
      <c r="AD33" s="357"/>
      <c r="AE33" s="357"/>
      <c r="AF33" s="358"/>
    </row>
    <row r="34" spans="2:32" ht="20.100000000000001" customHeight="1" x14ac:dyDescent="0.15">
      <c r="B34" s="359" t="s">
        <v>395</v>
      </c>
      <c r="C34" s="360"/>
      <c r="D34" s="360"/>
      <c r="E34" s="360"/>
      <c r="F34" s="360"/>
      <c r="G34" s="360"/>
      <c r="H34" s="360"/>
      <c r="I34" s="360"/>
      <c r="J34" s="360"/>
      <c r="K34" s="360"/>
      <c r="L34" s="360"/>
      <c r="M34" s="360"/>
      <c r="N34" s="360"/>
      <c r="O34" s="360"/>
      <c r="P34" s="361"/>
      <c r="Q34" s="169"/>
      <c r="R34" s="354"/>
      <c r="S34" s="353"/>
      <c r="T34" s="353"/>
      <c r="U34" s="353"/>
      <c r="V34" s="174" t="s">
        <v>396</v>
      </c>
      <c r="W34" s="353"/>
      <c r="X34" s="353"/>
      <c r="Y34" s="174" t="s">
        <v>397</v>
      </c>
      <c r="Z34" s="353"/>
      <c r="AA34" s="353"/>
      <c r="AB34" s="174" t="s">
        <v>398</v>
      </c>
      <c r="AC34" s="174"/>
      <c r="AD34" s="174"/>
      <c r="AE34" s="174"/>
      <c r="AF34" s="175"/>
    </row>
    <row r="35" spans="2:32" ht="20.100000000000001" customHeight="1" x14ac:dyDescent="0.15">
      <c r="B35" s="354"/>
      <c r="C35" s="353"/>
      <c r="D35" s="353"/>
      <c r="E35" s="353"/>
      <c r="F35" s="171" t="s">
        <v>396</v>
      </c>
      <c r="G35" s="353"/>
      <c r="H35" s="353"/>
      <c r="I35" s="171" t="s">
        <v>397</v>
      </c>
      <c r="J35" s="353"/>
      <c r="K35" s="353"/>
      <c r="L35" s="171" t="s">
        <v>398</v>
      </c>
      <c r="M35" s="171"/>
      <c r="N35" s="171"/>
      <c r="O35" s="171"/>
      <c r="P35" s="172"/>
      <c r="Q35" s="169"/>
      <c r="R35" s="176" t="s">
        <v>402</v>
      </c>
      <c r="S35" s="174"/>
      <c r="T35" s="174"/>
      <c r="U35" s="174"/>
      <c r="V35" s="174"/>
      <c r="W35" s="174"/>
      <c r="X35" s="174"/>
      <c r="Y35" s="174"/>
      <c r="Z35" s="174"/>
      <c r="AA35" s="174"/>
      <c r="AB35" s="174"/>
      <c r="AC35" s="174"/>
      <c r="AD35" s="174"/>
      <c r="AE35" s="174"/>
      <c r="AF35" s="175"/>
    </row>
    <row r="36" spans="2:32" ht="20.100000000000001" customHeight="1" x14ac:dyDescent="0.15">
      <c r="B36" s="170" t="s">
        <v>399</v>
      </c>
      <c r="C36" s="171"/>
      <c r="D36" s="171"/>
      <c r="E36" s="171"/>
      <c r="F36" s="171"/>
      <c r="G36" s="171"/>
      <c r="H36" s="171"/>
      <c r="I36" s="171"/>
      <c r="J36" s="171"/>
      <c r="K36" s="171"/>
      <c r="L36" s="171"/>
      <c r="M36" s="171"/>
      <c r="N36" s="171"/>
      <c r="O36" s="171"/>
      <c r="P36" s="172"/>
      <c r="Q36" s="169"/>
      <c r="R36" s="180"/>
      <c r="S36" s="353"/>
      <c r="T36" s="353"/>
      <c r="U36" s="353"/>
      <c r="V36" s="353"/>
      <c r="W36" s="353"/>
      <c r="X36" s="353"/>
      <c r="Y36" s="353"/>
      <c r="Z36" s="353"/>
      <c r="AA36" s="353"/>
      <c r="AB36" s="353"/>
      <c r="AC36" s="353"/>
      <c r="AD36" s="353"/>
      <c r="AE36" s="181"/>
      <c r="AF36" s="175"/>
    </row>
    <row r="37" spans="2:32" ht="20.100000000000001" customHeight="1" x14ac:dyDescent="0.15">
      <c r="B37" s="180"/>
      <c r="C37" s="353"/>
      <c r="D37" s="353"/>
      <c r="E37" s="353"/>
      <c r="F37" s="353"/>
      <c r="G37" s="353"/>
      <c r="H37" s="353"/>
      <c r="I37" s="353"/>
      <c r="J37" s="353"/>
      <c r="K37" s="353"/>
      <c r="L37" s="353"/>
      <c r="M37" s="353"/>
      <c r="N37" s="353"/>
      <c r="O37" s="181"/>
      <c r="P37" s="172"/>
      <c r="Q37" s="169"/>
      <c r="R37" s="180"/>
      <c r="S37" s="353"/>
      <c r="T37" s="353"/>
      <c r="U37" s="353"/>
      <c r="V37" s="353"/>
      <c r="W37" s="353"/>
      <c r="X37" s="353"/>
      <c r="Y37" s="353"/>
      <c r="Z37" s="353"/>
      <c r="AA37" s="353"/>
      <c r="AB37" s="353"/>
      <c r="AC37" s="353"/>
      <c r="AD37" s="353"/>
      <c r="AE37" s="181"/>
      <c r="AF37" s="175"/>
    </row>
    <row r="38" spans="2:32" ht="20.100000000000001" customHeight="1" x14ac:dyDescent="0.15">
      <c r="B38" s="180"/>
      <c r="C38" s="353"/>
      <c r="D38" s="353"/>
      <c r="E38" s="353"/>
      <c r="F38" s="353"/>
      <c r="G38" s="353"/>
      <c r="H38" s="353"/>
      <c r="I38" s="353"/>
      <c r="J38" s="353"/>
      <c r="K38" s="353"/>
      <c r="L38" s="353"/>
      <c r="M38" s="353"/>
      <c r="N38" s="353"/>
      <c r="O38" s="181"/>
      <c r="P38" s="172"/>
      <c r="Q38" s="169"/>
      <c r="R38" s="180"/>
      <c r="S38" s="353"/>
      <c r="T38" s="353"/>
      <c r="U38" s="353"/>
      <c r="V38" s="353"/>
      <c r="W38" s="353"/>
      <c r="X38" s="353"/>
      <c r="Y38" s="353"/>
      <c r="Z38" s="353"/>
      <c r="AA38" s="353"/>
      <c r="AB38" s="353"/>
      <c r="AC38" s="353"/>
      <c r="AD38" s="353"/>
      <c r="AE38" s="181" t="s">
        <v>400</v>
      </c>
      <c r="AF38" s="175"/>
    </row>
    <row r="39" spans="2:32" ht="20.100000000000001" customHeight="1" x14ac:dyDescent="0.15">
      <c r="B39" s="182"/>
      <c r="C39" s="369"/>
      <c r="D39" s="369"/>
      <c r="E39" s="369"/>
      <c r="F39" s="369"/>
      <c r="G39" s="369"/>
      <c r="H39" s="369"/>
      <c r="I39" s="369"/>
      <c r="J39" s="369"/>
      <c r="K39" s="369"/>
      <c r="L39" s="369"/>
      <c r="M39" s="369"/>
      <c r="N39" s="369"/>
      <c r="O39" s="183" t="s">
        <v>400</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46">
    <mergeCell ref="B5:S5"/>
    <mergeCell ref="I8:N8"/>
    <mergeCell ref="R9:AE9"/>
    <mergeCell ref="D16:I16"/>
    <mergeCell ref="K16:L16"/>
    <mergeCell ref="R12:AE12"/>
    <mergeCell ref="B8:H8"/>
    <mergeCell ref="B11:L11"/>
    <mergeCell ref="M11:R11"/>
    <mergeCell ref="B1:AF1"/>
    <mergeCell ref="T5:AE5"/>
    <mergeCell ref="B9:Q9"/>
    <mergeCell ref="AC29:AE30"/>
    <mergeCell ref="AF29:AG30"/>
    <mergeCell ref="D29:F29"/>
    <mergeCell ref="J29:L29"/>
    <mergeCell ref="P29:R29"/>
    <mergeCell ref="V29:X29"/>
    <mergeCell ref="K30:M30"/>
    <mergeCell ref="Q30:S30"/>
    <mergeCell ref="Z29:AB30"/>
    <mergeCell ref="L20:Q20"/>
    <mergeCell ref="S20:X20"/>
    <mergeCell ref="Q23:V23"/>
    <mergeCell ref="B12:Q12"/>
    <mergeCell ref="C37:N39"/>
    <mergeCell ref="S36:AD38"/>
    <mergeCell ref="B35:E35"/>
    <mergeCell ref="G35:H35"/>
    <mergeCell ref="J35:K35"/>
    <mergeCell ref="X23:AC23"/>
    <mergeCell ref="AE16:AF17"/>
    <mergeCell ref="W34:X34"/>
    <mergeCell ref="Z34:AA34"/>
    <mergeCell ref="R34:U34"/>
    <mergeCell ref="O16:T16"/>
    <mergeCell ref="B33:P33"/>
    <mergeCell ref="B34:P34"/>
    <mergeCell ref="R33:AF33"/>
    <mergeCell ref="B25:Q25"/>
    <mergeCell ref="B21:Q21"/>
    <mergeCell ref="R25:AE25"/>
    <mergeCell ref="R21:AE21"/>
    <mergeCell ref="I17:N17"/>
    <mergeCell ref="V16:Y17"/>
    <mergeCell ref="Z16:AD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修正履歴</vt:lpstr>
      <vt:lpstr>説明書</vt:lpstr>
      <vt:lpstr>認定判定</vt:lpstr>
      <vt:lpstr>Gyosyu</vt:lpstr>
      <vt:lpstr>GyosyuKbn</vt:lpstr>
      <vt:lpstr>5号業種リスト</vt:lpstr>
      <vt:lpstr>市町村</vt:lpstr>
      <vt:lpstr>SN4号4-①</vt:lpstr>
      <vt:lpstr>認定要件確認書SN4</vt:lpstr>
      <vt:lpstr>SN4号4-②</vt:lpstr>
      <vt:lpstr>SN4号4-③</vt:lpstr>
      <vt:lpstr>SN4号4-④</vt:lpstr>
      <vt:lpstr>SN5号-（イ)-①</vt:lpstr>
      <vt:lpstr>認定要件確認書SN5</vt:lpstr>
      <vt:lpstr>SN5号-（イ)-②a</vt:lpstr>
      <vt:lpstr>SN5号-（イ)-④</vt:lpstr>
      <vt:lpstr>SN5号-（イ)-⑤a</vt:lpstr>
      <vt:lpstr>SN5号-（イ)-⑦</vt:lpstr>
      <vt:lpstr>SN5号-（イ)-⑩a</vt:lpstr>
      <vt:lpstr>SN5号-（イ)-⑧</vt:lpstr>
      <vt:lpstr>SN5号-（イ)-⑪a</vt:lpstr>
      <vt:lpstr>SN5号-（イ)-⑨</vt:lpstr>
      <vt:lpstr>SN5号-（イ)-⑫a</vt:lpstr>
      <vt:lpstr>危機-①</vt:lpstr>
      <vt:lpstr>認定要件確認書危機関連</vt:lpstr>
      <vt:lpstr>危機-②</vt:lpstr>
      <vt:lpstr>危機-③</vt:lpstr>
      <vt:lpstr>危機-④</vt:lpstr>
      <vt:lpstr>'5号業種リスト'!Print_Area</vt:lpstr>
      <vt:lpstr>'SN4号4-①'!Print_Area</vt:lpstr>
      <vt:lpstr>'SN4号4-②'!Print_Area</vt:lpstr>
      <vt:lpstr>'SN4号4-③'!Print_Area</vt:lpstr>
      <vt:lpstr>'SN4号4-④'!Print_Area</vt:lpstr>
      <vt:lpstr>'SN5号-（イ)-①'!Print_Area</vt:lpstr>
      <vt:lpstr>'SN5号-（イ)-②a'!Print_Area</vt:lpstr>
      <vt:lpstr>'SN5号-（イ)-④'!Print_Area</vt:lpstr>
      <vt:lpstr>'SN5号-（イ)-⑤a'!Print_Area</vt:lpstr>
      <vt:lpstr>'SN5号-（イ)-⑦'!Print_Area</vt:lpstr>
      <vt:lpstr>'SN5号-（イ)-⑧'!Print_Area</vt:lpstr>
      <vt:lpstr>'SN5号-（イ)-⑨'!Print_Area</vt:lpstr>
      <vt:lpstr>'SN5号-（イ)-⑩a'!Print_Area</vt:lpstr>
      <vt:lpstr>'SN5号-（イ)-⑪a'!Print_Area</vt:lpstr>
      <vt:lpstr>'SN5号-（イ)-⑫a'!Print_Area</vt:lpstr>
      <vt:lpstr>'危機-①'!Print_Area</vt:lpstr>
      <vt:lpstr>'危機-②'!Print_Area</vt:lpstr>
      <vt:lpstr>'危機-③'!Print_Area</vt:lpstr>
      <vt:lpstr>'危機-④'!Print_Area</vt:lpstr>
      <vt:lpstr>認定判定!Print_Area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Administrator</cp:lastModifiedBy>
  <cp:lastPrinted>2020-12-15T02:54:36Z</cp:lastPrinted>
  <dcterms:created xsi:type="dcterms:W3CDTF">2020-04-21T10:10:06Z</dcterms:created>
  <dcterms:modified xsi:type="dcterms:W3CDTF">2021-07-12T00:28:59Z</dcterms:modified>
</cp:coreProperties>
</file>